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11970" windowHeight="3630" activeTab="0"/>
  </bookViews>
  <sheets>
    <sheet name="Haberes jubilados" sheetId="1" r:id="rId1"/>
    <sheet name="Cargos" sheetId="2" r:id="rId2"/>
  </sheets>
  <externalReferences>
    <externalReference r:id="rId5"/>
  </externalReferences>
  <definedNames>
    <definedName name="cargosascenso">'Haberes jubilados'!#REF!</definedName>
    <definedName name="cargosingreso">'Haberes jubilados'!$D$65</definedName>
    <definedName name="cargosproljor">'Haberes jubilados'!#REF!</definedName>
    <definedName name="cod022feb07">'Haberes jubilados'!$Z$63</definedName>
    <definedName name="cod06cargo120">'Haberes jubilados'!$F$57</definedName>
    <definedName name="cod06feb07">'Haberes jubilados'!$Z$61</definedName>
    <definedName name="cod06horas">'Haberes jubilados'!$F$59</definedName>
    <definedName name="cod06med">'[1]Prop 24 feb 06'!$D$71</definedName>
    <definedName name="cod06medfeb07">'Haberes jubilados'!$Z$71</definedName>
    <definedName name="cod06sup">'[1]Prop 24 feb 06'!$D$77</definedName>
    <definedName name="cod06supfeb07">'Haberes jubilados'!$Z$77</definedName>
    <definedName name="cod17feb07">'Haberes jubilados'!$Z$59</definedName>
    <definedName name="cod17medfeb07">'Haberes jubilados'!$Z$72</definedName>
    <definedName name="cod17supfeb07">'Haberes jubilados'!$Z$78</definedName>
    <definedName name="cod22medfeb07">'Haberes jubilados'!$Z$70</definedName>
    <definedName name="cod22supfeb07">'Haberes jubilados'!$Z$76</definedName>
    <definedName name="cod38feb07">'Haberes jubilados'!$Z$60</definedName>
    <definedName name="cod38med">'Haberes jubilados'!$F$60</definedName>
    <definedName name="cod38medfeb07">'Haberes jubilados'!$Z$69</definedName>
    <definedName name="cod38sup">'Haberes jubilados'!$F$61</definedName>
    <definedName name="cod38supfeb07">'Haberes jubilados'!$Z$75</definedName>
    <definedName name="frac">'Haberes jubilados'!$F$71</definedName>
    <definedName name="horasmedia">'Haberes jubilados'!$D$120</definedName>
    <definedName name="horassuperior">'Haberes jubilados'!$D$162</definedName>
    <definedName name="indicefeb07">'Haberes jubilados'!$Z$56</definedName>
    <definedName name="indiceproljor">'Haberes jubilados'!$F$58</definedName>
    <definedName name="instructivo">'Haberes jubilados'!$A$16</definedName>
    <definedName name="nuevocod038">'Haberes jubilados'!$H$56</definedName>
    <definedName name="nuevocod06cargo">'Haberes jubilados'!$H$57</definedName>
    <definedName name="nuevocod06horas">'Haberes jubilados'!$H$59</definedName>
    <definedName name="nuevocod06med">'[1]Prop 24 feb 06'!$G$71</definedName>
    <definedName name="nuevocod06sup">'[1]Prop 24 feb 06'!$G$77</definedName>
    <definedName name="nuevocod38">'[1]Prop 24 feb 06'!$G$61</definedName>
    <definedName name="nuevocod38med">'Haberes jubilados'!$H$60</definedName>
    <definedName name="nuevocod38sup">'Haberes jubilados'!$H$61</definedName>
    <definedName name="nuevoindproljor">'Haberes jubilados'!$H$58</definedName>
    <definedName name="nuevoproljornada">'[1]Prop 24 feb 06'!$G$63</definedName>
    <definedName name="nuevopuntoindice">'Haberes jubilados'!$H$55</definedName>
    <definedName name="nuevopuntoíndice">'[1]Prop 24 feb 06'!$G$57</definedName>
    <definedName name="proljorfeb07">'Haberes jubilados'!$Z$62</definedName>
    <definedName name="punbasjub">'Haberes jubilados'!$E$81</definedName>
    <definedName name="punproljor">'Haberes jubilados'!$H$122</definedName>
    <definedName name="punto_índice">'[1]Prop 24 feb 06'!$D$57</definedName>
    <definedName name="puntoindice">'Haberes jubilados'!$F$55</definedName>
    <definedName name="PUNTOSbasicos">'Haberes jubilados'!$B$102</definedName>
    <definedName name="puntosproljor">'Haberes jubilados'!$H$81</definedName>
    <definedName name="salminimofeb07">'Haberes jubilados'!$Z$64</definedName>
    <definedName name="salminjorcom">'Haberes jubilados'!$Y$75</definedName>
    <definedName name="valor_cod_038">'[1]Prop 24 feb 06'!$D$61</definedName>
    <definedName name="valor_prol_jor">'[1]Prop 24 feb 06'!$D$63</definedName>
    <definedName name="valorcod038">'Haberes jubilados'!$F$56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6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C7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E7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7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F8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la cantidad de meses que corresponde de deuda.</t>
        </r>
      </text>
    </comment>
  </commentList>
</comments>
</file>

<file path=xl/sharedStrings.xml><?xml version="1.0" encoding="utf-8"?>
<sst xmlns="http://schemas.openxmlformats.org/spreadsheetml/2006/main" count="648" uniqueCount="473">
  <si>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</si>
  <si>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</si>
  <si>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</si>
  <si>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</si>
  <si>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</si>
  <si>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</si>
  <si>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</si>
  <si>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</si>
  <si>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</si>
  <si>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</si>
  <si>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</si>
  <si>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Puede aparecer una diferencia con los recibos, se debe al valor del código 256 (fantasma) que es distinto para todos.</t>
  </si>
  <si>
    <t>Víctor Hugo Hutt</t>
  </si>
  <si>
    <t>Prosecretario de Prensa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</si>
  <si>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</si>
  <si>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</si>
  <si>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</si>
  <si>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</si>
  <si>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</si>
  <si>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</si>
  <si>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Propuesta 24 de febrero 2006</t>
  </si>
  <si>
    <t>Sueldo básico</t>
  </si>
  <si>
    <t>Antigüedad</t>
  </si>
  <si>
    <t>Dto. 1109/05</t>
  </si>
  <si>
    <t>Dto. 2506 y 2237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</si>
  <si>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</si>
  <si>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</si>
  <si>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</si>
  <si>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</si>
  <si>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</si>
  <si>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</si>
  <si>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</si>
  <si>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</si>
  <si>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</si>
  <si>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</si>
  <si>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</si>
  <si>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</si>
  <si>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</si>
  <si>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puntoindice</t>
  </si>
  <si>
    <t>valorcod038</t>
  </si>
  <si>
    <t>nuevopuntoindice</t>
  </si>
  <si>
    <t>nuevocod038</t>
  </si>
  <si>
    <t>cod06cargo120%</t>
  </si>
  <si>
    <t>nuevocod06cargo</t>
  </si>
  <si>
    <t>indiceproljor</t>
  </si>
  <si>
    <t>nuevoindproljor</t>
  </si>
  <si>
    <t>cod06horas</t>
  </si>
  <si>
    <t>nuevocod06horas</t>
  </si>
  <si>
    <t>cod38med</t>
  </si>
  <si>
    <t>nuevocod38med</t>
  </si>
  <si>
    <t>cod38sup</t>
  </si>
  <si>
    <t>nuevocod38sup</t>
  </si>
  <si>
    <t>INDICE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</si>
  <si>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</si>
  <si>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</si>
  <si>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</si>
  <si>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</si>
  <si>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</si>
  <si>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</si>
  <si>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</si>
  <si>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</si>
  <si>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</si>
  <si>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</si>
  <si>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</si>
  <si>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</si>
  <si>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</si>
  <si>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</si>
  <si>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</si>
  <si>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</si>
  <si>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</si>
  <si>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</si>
  <si>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</si>
  <si>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</si>
  <si>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</si>
  <si>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</si>
  <si>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</si>
  <si>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</si>
  <si>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</si>
  <si>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</si>
  <si>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</si>
  <si>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</si>
  <si>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</si>
  <si>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</si>
  <si>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</si>
  <si>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</si>
  <si>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</si>
  <si>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</si>
  <si>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</si>
  <si>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</si>
  <si>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</si>
  <si>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</si>
  <si>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</si>
  <si>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</si>
  <si>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</si>
  <si>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</si>
  <si>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</si>
  <si>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</si>
  <si>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</si>
  <si>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</si>
  <si>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</si>
  <si>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</si>
  <si>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</si>
  <si>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</si>
  <si>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</si>
  <si>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</si>
  <si>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</si>
  <si>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</si>
  <si>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</si>
  <si>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</si>
  <si>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</si>
  <si>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</si>
  <si>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</si>
  <si>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</si>
  <si>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</si>
  <si>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</si>
  <si>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</si>
  <si>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</si>
  <si>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</si>
  <si>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</si>
  <si>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</si>
  <si>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</si>
  <si>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</si>
  <si>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</si>
  <si>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</si>
  <si>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</si>
  <si>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</si>
  <si>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</si>
  <si>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</si>
  <si>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</si>
  <si>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</si>
  <si>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</si>
  <si>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</si>
  <si>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</si>
  <si>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</si>
  <si>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</si>
  <si>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</si>
  <si>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</si>
  <si>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</si>
  <si>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</si>
  <si>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</si>
  <si>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</si>
  <si>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</si>
  <si>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</si>
  <si>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</si>
  <si>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</si>
  <si>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</si>
  <si>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</si>
  <si>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</si>
  <si>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</si>
  <si>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</si>
  <si>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</si>
  <si>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</si>
  <si>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</si>
  <si>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</si>
  <si>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</si>
  <si>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</si>
  <si>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</si>
  <si>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</si>
  <si>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</si>
  <si>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</si>
  <si>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</si>
  <si>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</si>
  <si>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</si>
  <si>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</si>
  <si>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</si>
  <si>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</si>
  <si>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</si>
  <si>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</si>
  <si>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</si>
  <si>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</si>
  <si>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</si>
  <si>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</si>
  <si>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</si>
  <si>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</si>
  <si>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</si>
  <si>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</si>
  <si>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</si>
  <si>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</si>
  <si>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</si>
  <si>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</si>
  <si>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</si>
  <si>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</si>
  <si>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</si>
  <si>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</si>
  <si>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</si>
  <si>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</si>
  <si>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</si>
  <si>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</si>
  <si>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</si>
  <si>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</si>
  <si>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</si>
  <si>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</si>
  <si>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</si>
  <si>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</si>
  <si>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</si>
  <si>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</si>
  <si>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</si>
  <si>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</si>
  <si>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</si>
  <si>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</si>
  <si>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</si>
  <si>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</si>
  <si>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</si>
  <si>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</si>
  <si>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</si>
  <si>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</si>
  <si>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</si>
  <si>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</si>
  <si>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</si>
  <si>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</si>
  <si>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</si>
  <si>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</si>
  <si>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</si>
  <si>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</si>
  <si>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</si>
  <si>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</si>
  <si>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</si>
  <si>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</si>
  <si>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</si>
  <si>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</si>
  <si>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</si>
  <si>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</si>
  <si>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</si>
  <si>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</si>
  <si>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</si>
  <si>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</si>
  <si>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</si>
  <si>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</si>
  <si>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</si>
  <si>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</si>
  <si>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</si>
  <si>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</si>
  <si>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</si>
  <si>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</si>
  <si>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</si>
  <si>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</si>
  <si>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</si>
  <si>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</si>
  <si>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</si>
  <si>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</si>
  <si>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</si>
  <si>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</si>
  <si>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</si>
  <si>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</si>
  <si>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</si>
  <si>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</si>
  <si>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</si>
  <si>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</si>
  <si>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</si>
  <si>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</si>
  <si>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</si>
  <si>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</si>
  <si>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</si>
  <si>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</si>
  <si>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</si>
  <si>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</si>
  <si>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</si>
  <si>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</si>
  <si>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</si>
  <si>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</si>
  <si>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</si>
  <si>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</si>
  <si>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</si>
  <si>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</si>
  <si>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</si>
  <si>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</si>
  <si>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</si>
  <si>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</si>
  <si>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</si>
  <si>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</si>
  <si>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</si>
  <si>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</si>
  <si>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</si>
  <si>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</si>
  <si>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</si>
  <si>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</si>
  <si>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</si>
  <si>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</si>
  <si>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</si>
  <si>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</si>
  <si>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</si>
  <si>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</si>
  <si>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</si>
  <si>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</si>
  <si>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</si>
  <si>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</si>
  <si>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</si>
  <si>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</si>
  <si>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</si>
  <si>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</si>
  <si>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</si>
  <si>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</si>
  <si>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</si>
  <si>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</si>
  <si>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</si>
  <si>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</si>
  <si>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</si>
  <si>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</si>
  <si>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</si>
  <si>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</si>
  <si>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</si>
  <si>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</si>
  <si>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</si>
  <si>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</si>
  <si>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</si>
  <si>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</si>
  <si>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</si>
  <si>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</si>
  <si>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</si>
  <si>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</si>
  <si>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</si>
  <si>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</si>
  <si>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</si>
  <si>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</si>
  <si>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</si>
  <si>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</si>
  <si>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</si>
  <si>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</si>
  <si>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</si>
  <si>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</si>
  <si>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</si>
  <si>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</si>
  <si>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</si>
  <si>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</si>
  <si>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</si>
  <si>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</si>
  <si>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</si>
  <si>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</si>
  <si>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</si>
  <si>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</si>
  <si>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</si>
  <si>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</si>
  <si>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</si>
  <si>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</si>
  <si>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</si>
  <si>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</si>
  <si>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</si>
  <si>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</si>
  <si>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</si>
  <si>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</si>
  <si>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</si>
  <si>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</si>
  <si>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</si>
  <si>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</si>
  <si>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</si>
  <si>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</si>
  <si>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</si>
  <si>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</si>
  <si>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</si>
  <si>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</si>
  <si>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</si>
  <si>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</si>
  <si>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</si>
  <si>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</si>
  <si>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</si>
  <si>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</si>
  <si>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</si>
  <si>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</si>
  <si>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</si>
  <si>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</si>
  <si>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PUNTOS basicos</t>
  </si>
  <si>
    <t xml:space="preserve"> tarea DIFER.</t>
  </si>
  <si>
    <t>Prol JORN</t>
  </si>
  <si>
    <t>jorn Compl</t>
  </si>
  <si>
    <t>Código 256 estimado</t>
  </si>
  <si>
    <t>Traslado cod 188</t>
  </si>
  <si>
    <t>Traslado cod 256</t>
  </si>
  <si>
    <t>Función diferencial</t>
  </si>
  <si>
    <t>prolong. Jorn - Docente</t>
  </si>
  <si>
    <t>Federación de  jubil</t>
  </si>
  <si>
    <t>Dto. 1109/05(cod06act)</t>
  </si>
  <si>
    <t>Dto. 2506 y 2237(038 act)</t>
  </si>
  <si>
    <t>Jubilado - CARGOS</t>
  </si>
  <si>
    <t>cargos</t>
  </si>
  <si>
    <t>Valor de cada cuota de la deuda</t>
  </si>
  <si>
    <t>Depende del número de meses reconocidos</t>
  </si>
  <si>
    <t>Número de meses (completar)</t>
  </si>
  <si>
    <t>Total</t>
  </si>
  <si>
    <t>cuota</t>
  </si>
  <si>
    <t>Estimaciones propias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</si>
  <si>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</si>
  <si>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</si>
  <si>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</si>
  <si>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</si>
  <si>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</si>
  <si>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</si>
  <si>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</si>
  <si>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</si>
  <si>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aunque es un solo recibo, aparecen los haberes en forma fraccionada y los descuentos juntos, por</t>
  </si>
  <si>
    <t xml:space="preserve">lo que se deberán sumar con calculadora. Para que funcione el fraccionamiento se deberá </t>
  </si>
  <si>
    <r>
      <t xml:space="preserve">completar la cantidad de meses en cada cargo en el lugar señalado, donde aparece un </t>
    </r>
    <r>
      <rPr>
        <b/>
        <sz val="11"/>
        <color indexed="10"/>
        <rFont val="Arial"/>
        <family val="2"/>
      </rPr>
      <t>120</t>
    </r>
    <r>
      <rPr>
        <sz val="11"/>
        <rFont val="Arial"/>
        <family val="2"/>
      </rPr>
      <t xml:space="preserve"> en rojo,</t>
    </r>
  </si>
  <si>
    <r>
      <t xml:space="preserve">de no ser necesario el fraccionamiento, mantener el </t>
    </r>
    <r>
      <rPr>
        <b/>
        <sz val="11"/>
        <color indexed="10"/>
        <rFont val="Arial"/>
        <family val="2"/>
      </rPr>
      <t>120</t>
    </r>
  </si>
  <si>
    <t>meses desde su jubilación hasta marzo de 2006.</t>
  </si>
  <si>
    <t>Miembro de comisión de salario AGMER</t>
  </si>
  <si>
    <t>www.agmeruruguay.com.ar</t>
  </si>
  <si>
    <t>Otros</t>
  </si>
  <si>
    <t>Listado Cargos</t>
  </si>
  <si>
    <t>Dto. 1109/05 (cod 06 act)</t>
  </si>
  <si>
    <r>
      <t xml:space="preserve">Dto. 2506 y 2237 </t>
    </r>
    <r>
      <rPr>
        <sz val="9"/>
        <rFont val="Arial"/>
        <family val="2"/>
      </rPr>
      <t>(038 act)</t>
    </r>
  </si>
  <si>
    <t>Fracción</t>
  </si>
  <si>
    <t>Retr. Cuota 1 de 18</t>
  </si>
  <si>
    <t>Bon zona esc</t>
  </si>
  <si>
    <t>Zona</t>
  </si>
  <si>
    <t>El valor de la deuda es una estimación personal, de acuerdo a los datos que tengo, pero me ha dado</t>
  </si>
  <si>
    <t>bien en los recibos controlados. La cuota de deuda me da con un error de $ 5. Da bien con 25,5 meses.</t>
  </si>
  <si>
    <t>Para los que tengan menos tiempo de jubilados, deben completar con la cantidad de</t>
  </si>
  <si>
    <t>Aumenta 50 %</t>
  </si>
  <si>
    <t>Valor anterior</t>
  </si>
  <si>
    <t>Nuevo valor</t>
  </si>
  <si>
    <t>Monto remunerativo</t>
  </si>
  <si>
    <t>Tabla a la</t>
  </si>
  <si>
    <t>derecha</t>
  </si>
  <si>
    <t>porc rem cod 17</t>
  </si>
  <si>
    <t>porc rem y bon cod 17</t>
  </si>
  <si>
    <t>blanqueo cod 017</t>
  </si>
  <si>
    <t>remunerativo del 017</t>
  </si>
  <si>
    <t>Si deuda</t>
  </si>
  <si>
    <t>Sin deuda</t>
  </si>
  <si>
    <t>el comentario aparece al posicionar el cursor sobre la celda.</t>
  </si>
  <si>
    <t xml:space="preserve">Leer los comentarios en las celdas que tengan una puntita roja en el ángulo superior derecho, </t>
  </si>
  <si>
    <t>arriba, en el cuadro de datos</t>
  </si>
  <si>
    <t>ahora</t>
  </si>
  <si>
    <t>Valores propuestos</t>
  </si>
  <si>
    <t>indicefeb07</t>
  </si>
  <si>
    <t>Códigos para propuesta 24 feb/06</t>
  </si>
  <si>
    <t>cod17feb07</t>
  </si>
  <si>
    <t>cod38feb07</t>
  </si>
  <si>
    <t>cod06feb07</t>
  </si>
  <si>
    <t>proljorfeb07</t>
  </si>
  <si>
    <t>cod 022feb07</t>
  </si>
  <si>
    <t>salminimofeb07</t>
  </si>
  <si>
    <t>Min jor simple</t>
  </si>
  <si>
    <t>salminjorcom</t>
  </si>
  <si>
    <t>Códigos nivel medio prop 8 feb/07</t>
  </si>
  <si>
    <t>cod38medfeb07</t>
  </si>
  <si>
    <t>cod22medfeb07</t>
  </si>
  <si>
    <t>cod06medfeb07</t>
  </si>
  <si>
    <t>cod17medfeb07</t>
  </si>
  <si>
    <t>Códigos nivel Superior 24 feb/06</t>
  </si>
  <si>
    <t>cod38supfeb07</t>
  </si>
  <si>
    <t>cod22supfeb07</t>
  </si>
  <si>
    <t>cod06supfeb07</t>
  </si>
  <si>
    <t>cod17supfeb07</t>
  </si>
  <si>
    <t>Aumento</t>
  </si>
  <si>
    <t>porcentual</t>
  </si>
  <si>
    <t>Hoja de cálculo  para evaluar la incidencia de la</t>
  </si>
  <si>
    <t>sobre los haberes de los jubilados docentes</t>
  </si>
  <si>
    <t>2ª propuesta salarial del 21 de febrero de 2007</t>
  </si>
  <si>
    <t>a</t>
  </si>
  <si>
    <t>b</t>
  </si>
  <si>
    <t>c</t>
  </si>
  <si>
    <t>d</t>
  </si>
  <si>
    <t>e</t>
  </si>
  <si>
    <t>f  J C</t>
  </si>
  <si>
    <t>&lt;= 1400</t>
  </si>
  <si>
    <t>1400&lt;pi&lt;1942</t>
  </si>
  <si>
    <t>1942&lt;pi&lt;2200</t>
  </si>
  <si>
    <t>2200&lt;pi&lt;2500</t>
  </si>
  <si>
    <t>pi&gt;2500</t>
  </si>
  <si>
    <t>pijc&gt;=620</t>
  </si>
  <si>
    <t>DEUDA</t>
  </si>
  <si>
    <t>febrero</t>
  </si>
  <si>
    <t>abril</t>
  </si>
  <si>
    <t>mayo</t>
  </si>
  <si>
    <t>Monto</t>
  </si>
  <si>
    <t>www.celestecompromiso.com.ar</t>
  </si>
  <si>
    <t>Está hecho en base a los valores de enero de 2.007 y a la propuesta salarial del 21 de febrero de 2.007.</t>
  </si>
  <si>
    <t>5,5cuotas</t>
  </si>
  <si>
    <t>4,5 meses</t>
  </si>
  <si>
    <t>Estos porcentajes se cambian</t>
  </si>
  <si>
    <t>No se liquida más</t>
  </si>
  <si>
    <r>
      <t>Si encuentran errores, por favor avísenme.</t>
    </r>
    <r>
      <rPr>
        <sz val="11"/>
        <color indexed="17"/>
        <rFont val="Arial"/>
        <family val="2"/>
      </rPr>
      <t>victorhutt@victorhutt.com.ar</t>
    </r>
  </si>
  <si>
    <t>victorhutt@victorhutt.com.ar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</si>
</sst>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</numFmts>
  <fonts count="50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8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1" fillId="0" borderId="1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24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right"/>
      <protection/>
    </xf>
    <xf numFmtId="0" fontId="23" fillId="0" borderId="0" xfId="0" applyFont="1" applyFill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horizontal="right"/>
      <protection hidden="1"/>
    </xf>
    <xf numFmtId="0" fontId="25" fillId="2" borderId="3" xfId="0" applyFont="1" applyFill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73" fontId="2" fillId="0" borderId="0" xfId="0" applyNumberFormat="1" applyFont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31" fillId="0" borderId="2" xfId="0" applyFont="1" applyBorder="1" applyAlignment="1" applyProtection="1">
      <alignment/>
      <protection hidden="1"/>
    </xf>
    <xf numFmtId="173" fontId="0" fillId="0" borderId="7" xfId="0" applyNumberForma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33" fillId="0" borderId="2" xfId="0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31" fillId="2" borderId="2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23" fillId="0" borderId="2" xfId="0" applyFont="1" applyBorder="1" applyAlignment="1" applyProtection="1">
      <alignment/>
      <protection hidden="1"/>
    </xf>
    <xf numFmtId="0" fontId="32" fillId="0" borderId="2" xfId="0" applyFont="1" applyBorder="1" applyAlignment="1" applyProtection="1">
      <alignment/>
      <protection hidden="1"/>
    </xf>
    <xf numFmtId="0" fontId="23" fillId="0" borderId="8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30" fillId="0" borderId="2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1" fillId="5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left"/>
      <protection/>
    </xf>
    <xf numFmtId="175" fontId="23" fillId="0" borderId="4" xfId="19" applyNumberFormat="1" applyFont="1" applyBorder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36" fillId="4" borderId="0" xfId="0" applyFont="1" applyFill="1" applyBorder="1" applyAlignment="1" applyProtection="1">
      <alignment/>
      <protection/>
    </xf>
    <xf numFmtId="0" fontId="36" fillId="4" borderId="13" xfId="0" applyFont="1" applyFill="1" applyBorder="1" applyAlignment="1" applyProtection="1">
      <alignment/>
      <protection/>
    </xf>
    <xf numFmtId="0" fontId="29" fillId="7" borderId="14" xfId="15" applyFont="1" applyFill="1" applyBorder="1" applyAlignment="1" applyProtection="1">
      <alignment/>
      <protection/>
    </xf>
    <xf numFmtId="0" fontId="38" fillId="2" borderId="3" xfId="0" applyFont="1" applyFill="1" applyBorder="1" applyAlignment="1" applyProtection="1">
      <alignment/>
      <protection/>
    </xf>
    <xf numFmtId="0" fontId="0" fillId="7" borderId="15" xfId="0" applyFill="1" applyBorder="1" applyAlignment="1" applyProtection="1">
      <alignment/>
      <protection/>
    </xf>
    <xf numFmtId="0" fontId="29" fillId="7" borderId="16" xfId="15" applyFont="1" applyFill="1" applyBorder="1" applyAlignment="1" applyProtection="1">
      <alignment/>
      <protection/>
    </xf>
    <xf numFmtId="0" fontId="0" fillId="7" borderId="17" xfId="0" applyFill="1" applyBorder="1" applyAlignment="1" applyProtection="1">
      <alignment/>
      <protection/>
    </xf>
    <xf numFmtId="0" fontId="39" fillId="7" borderId="18" xfId="15" applyFont="1" applyFill="1" applyBorder="1" applyAlignment="1" applyProtection="1">
      <alignment/>
      <protection/>
    </xf>
    <xf numFmtId="0" fontId="0" fillId="7" borderId="19" xfId="0" applyFill="1" applyBorder="1" applyAlignment="1" applyProtection="1">
      <alignment/>
      <protection/>
    </xf>
    <xf numFmtId="0" fontId="7" fillId="0" borderId="0" xfId="15" applyFont="1" applyFill="1" applyBorder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10" fillId="6" borderId="22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8" borderId="0" xfId="0" applyFont="1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36" fillId="4" borderId="23" xfId="0" applyFont="1" applyFill="1" applyBorder="1" applyAlignment="1" applyProtection="1">
      <alignment/>
      <protection/>
    </xf>
    <xf numFmtId="0" fontId="36" fillId="4" borderId="24" xfId="0" applyFont="1" applyFill="1" applyBorder="1" applyAlignment="1" applyProtection="1">
      <alignment/>
      <protection/>
    </xf>
    <xf numFmtId="0" fontId="36" fillId="4" borderId="25" xfId="0" applyFont="1" applyFill="1" applyBorder="1" applyAlignment="1" applyProtection="1">
      <alignment/>
      <protection/>
    </xf>
    <xf numFmtId="0" fontId="36" fillId="4" borderId="26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2" xfId="0" applyNumberFormat="1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37" fillId="4" borderId="26" xfId="15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0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" fillId="3" borderId="20" xfId="0" applyFont="1" applyFill="1" applyBorder="1" applyAlignment="1" applyProtection="1">
      <alignment/>
      <protection/>
    </xf>
    <xf numFmtId="2" fontId="26" fillId="7" borderId="11" xfId="0" applyNumberFormat="1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9" fontId="0" fillId="0" borderId="0" xfId="21" applyAlignment="1" applyProtection="1">
      <alignment/>
      <protection/>
    </xf>
    <xf numFmtId="0" fontId="22" fillId="0" borderId="29" xfId="0" applyFont="1" applyBorder="1" applyAlignment="1" applyProtection="1">
      <alignment/>
      <protection/>
    </xf>
    <xf numFmtId="1" fontId="22" fillId="0" borderId="29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left"/>
      <protection/>
    </xf>
    <xf numFmtId="0" fontId="31" fillId="0" borderId="2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2" fontId="3" fillId="0" borderId="21" xfId="0" applyNumberFormat="1" applyFont="1" applyBorder="1" applyAlignment="1" applyProtection="1">
      <alignment horizontal="center"/>
      <protection/>
    </xf>
    <xf numFmtId="9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left"/>
      <protection/>
    </xf>
    <xf numFmtId="0" fontId="0" fillId="0" borderId="7" xfId="0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/>
      <protection/>
    </xf>
    <xf numFmtId="2" fontId="35" fillId="0" borderId="21" xfId="0" applyNumberFormat="1" applyFon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right"/>
      <protection/>
    </xf>
    <xf numFmtId="172" fontId="26" fillId="0" borderId="0" xfId="0" applyNumberFormat="1" applyFont="1" applyFill="1" applyBorder="1" applyAlignment="1" applyProtection="1">
      <alignment/>
      <protection/>
    </xf>
    <xf numFmtId="10" fontId="26" fillId="0" borderId="0" xfId="21" applyNumberFormat="1" applyFont="1" applyFill="1" applyBorder="1" applyAlignment="1" applyProtection="1">
      <alignment horizontal="righ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172" fontId="0" fillId="4" borderId="0" xfId="0" applyNumberFormat="1" applyFill="1" applyBorder="1" applyAlignment="1" applyProtection="1">
      <alignment/>
      <protection/>
    </xf>
    <xf numFmtId="2" fontId="18" fillId="4" borderId="0" xfId="0" applyNumberFormat="1" applyFont="1" applyFill="1" applyBorder="1" applyAlignment="1" applyProtection="1">
      <alignment horizontal="right"/>
      <protection/>
    </xf>
    <xf numFmtId="172" fontId="26" fillId="4" borderId="0" xfId="0" applyNumberFormat="1" applyFont="1" applyFill="1" applyBorder="1" applyAlignment="1" applyProtection="1">
      <alignment/>
      <protection/>
    </xf>
    <xf numFmtId="10" fontId="26" fillId="4" borderId="0" xfId="21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" fontId="2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0" fillId="0" borderId="12" xfId="0" applyNumberFormat="1" applyBorder="1" applyAlignment="1" applyProtection="1">
      <alignment horizontal="left"/>
      <protection/>
    </xf>
    <xf numFmtId="2" fontId="2" fillId="0" borderId="21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2" fontId="2" fillId="0" borderId="21" xfId="0" applyNumberFormat="1" applyFont="1" applyBorder="1" applyAlignment="1" applyProtection="1">
      <alignment horizontal="right"/>
      <protection/>
    </xf>
    <xf numFmtId="2" fontId="25" fillId="0" borderId="21" xfId="0" applyNumberFormat="1" applyFont="1" applyBorder="1" applyAlignment="1" applyProtection="1">
      <alignment horizontal="right"/>
      <protection/>
    </xf>
    <xf numFmtId="10" fontId="0" fillId="0" borderId="0" xfId="0" applyNumberFormat="1" applyFill="1" applyBorder="1" applyAlignment="1" applyProtection="1">
      <alignment/>
      <protection/>
    </xf>
    <xf numFmtId="172" fontId="0" fillId="0" borderId="6" xfId="0" applyNumberFormat="1" applyBorder="1" applyAlignment="1" applyProtection="1">
      <alignment horizontal="right"/>
      <protection/>
    </xf>
    <xf numFmtId="2" fontId="18" fillId="0" borderId="6" xfId="0" applyNumberFormat="1" applyFont="1" applyBorder="1" applyAlignment="1" applyProtection="1">
      <alignment horizontal="right"/>
      <protection/>
    </xf>
    <xf numFmtId="172" fontId="0" fillId="0" borderId="0" xfId="0" applyNumberFormat="1" applyFill="1" applyBorder="1" applyAlignment="1" applyProtection="1">
      <alignment/>
      <protection/>
    </xf>
    <xf numFmtId="2" fontId="22" fillId="0" borderId="29" xfId="0" applyNumberFormat="1" applyFont="1" applyBorder="1" applyAlignment="1" applyProtection="1">
      <alignment/>
      <protection/>
    </xf>
    <xf numFmtId="172" fontId="23" fillId="0" borderId="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2" fontId="2" fillId="0" borderId="21" xfId="0" applyNumberFormat="1" applyFont="1" applyBorder="1" applyAlignment="1" applyProtection="1">
      <alignment horizontal="center"/>
      <protection/>
    </xf>
    <xf numFmtId="2" fontId="25" fillId="0" borderId="21" xfId="0" applyNumberFormat="1" applyFont="1" applyBorder="1" applyAlignment="1" applyProtection="1">
      <alignment horizontal="center"/>
      <protection/>
    </xf>
    <xf numFmtId="0" fontId="21" fillId="0" borderId="2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2" fontId="23" fillId="0" borderId="4" xfId="0" applyNumberFormat="1" applyFont="1" applyBorder="1" applyAlignment="1" applyProtection="1">
      <alignment horizontal="left"/>
      <protection locked="0"/>
    </xf>
    <xf numFmtId="0" fontId="23" fillId="0" borderId="2" xfId="0" applyFont="1" applyFill="1" applyBorder="1" applyAlignment="1" applyProtection="1">
      <alignment/>
      <protection locked="0"/>
    </xf>
    <xf numFmtId="2" fontId="0" fillId="0" borderId="4" xfId="0" applyNumberFormat="1" applyBorder="1" applyAlignment="1" applyProtection="1">
      <alignment horizontal="left"/>
      <protection/>
    </xf>
    <xf numFmtId="9" fontId="21" fillId="0" borderId="31" xfId="0" applyNumberFormat="1" applyFont="1" applyBorder="1" applyAlignment="1" applyProtection="1">
      <alignment horizontal="center"/>
      <protection locked="0"/>
    </xf>
    <xf numFmtId="0" fontId="2" fillId="9" borderId="32" xfId="0" applyFont="1" applyFill="1" applyBorder="1" applyAlignment="1" applyProtection="1">
      <alignment/>
      <protection/>
    </xf>
    <xf numFmtId="0" fontId="2" fillId="3" borderId="33" xfId="0" applyFont="1" applyFill="1" applyBorder="1" applyAlignment="1" applyProtection="1">
      <alignment/>
      <protection/>
    </xf>
    <xf numFmtId="0" fontId="0" fillId="3" borderId="34" xfId="0" applyFill="1" applyBorder="1" applyAlignment="1" applyProtection="1">
      <alignment/>
      <protection/>
    </xf>
    <xf numFmtId="0" fontId="32" fillId="3" borderId="0" xfId="0" applyFont="1" applyFill="1" applyAlignment="1" applyProtection="1">
      <alignment/>
      <protection/>
    </xf>
    <xf numFmtId="0" fontId="23" fillId="8" borderId="0" xfId="0" applyFont="1" applyFill="1" applyAlignment="1" applyProtection="1">
      <alignment/>
      <protection/>
    </xf>
    <xf numFmtId="0" fontId="32" fillId="3" borderId="20" xfId="0" applyFont="1" applyFill="1" applyBorder="1" applyAlignment="1" applyProtection="1">
      <alignment/>
      <protection/>
    </xf>
    <xf numFmtId="0" fontId="32" fillId="3" borderId="3" xfId="0" applyFont="1" applyFill="1" applyBorder="1" applyAlignment="1" applyProtection="1">
      <alignment/>
      <protection/>
    </xf>
    <xf numFmtId="0" fontId="23" fillId="8" borderId="21" xfId="0" applyFont="1" applyFill="1" applyBorder="1" applyAlignment="1" applyProtection="1">
      <alignment/>
      <protection/>
    </xf>
    <xf numFmtId="9" fontId="25" fillId="10" borderId="35" xfId="21" applyFont="1" applyFill="1" applyBorder="1" applyAlignment="1" applyProtection="1">
      <alignment/>
      <protection/>
    </xf>
    <xf numFmtId="0" fontId="43" fillId="10" borderId="36" xfId="0" applyFont="1" applyFill="1" applyBorder="1" applyAlignment="1" applyProtection="1">
      <alignment/>
      <protection/>
    </xf>
    <xf numFmtId="0" fontId="25" fillId="10" borderId="36" xfId="0" applyFont="1" applyFill="1" applyBorder="1" applyAlignment="1" applyProtection="1">
      <alignment/>
      <protection/>
    </xf>
    <xf numFmtId="9" fontId="25" fillId="10" borderId="8" xfId="21" applyFont="1" applyFill="1" applyBorder="1" applyAlignment="1" applyProtection="1">
      <alignment/>
      <protection/>
    </xf>
    <xf numFmtId="0" fontId="43" fillId="10" borderId="37" xfId="0" applyFont="1" applyFill="1" applyBorder="1" applyAlignment="1" applyProtection="1">
      <alignment/>
      <protection/>
    </xf>
    <xf numFmtId="9" fontId="25" fillId="7" borderId="8" xfId="21" applyFont="1" applyFill="1" applyBorder="1" applyAlignment="1" applyProtection="1">
      <alignment/>
      <protection/>
    </xf>
    <xf numFmtId="0" fontId="43" fillId="7" borderId="37" xfId="0" applyFont="1" applyFill="1" applyBorder="1" applyAlignment="1" applyProtection="1">
      <alignment/>
      <protection/>
    </xf>
    <xf numFmtId="9" fontId="25" fillId="7" borderId="9" xfId="21" applyFont="1" applyFill="1" applyBorder="1" applyAlignment="1" applyProtection="1">
      <alignment/>
      <protection/>
    </xf>
    <xf numFmtId="0" fontId="43" fillId="7" borderId="38" xfId="0" applyFont="1" applyFill="1" applyBorder="1" applyAlignment="1" applyProtection="1">
      <alignment/>
      <protection/>
    </xf>
    <xf numFmtId="0" fontId="25" fillId="7" borderId="36" xfId="0" applyFont="1" applyFill="1" applyBorder="1" applyAlignment="1" applyProtection="1">
      <alignment/>
      <protection/>
    </xf>
    <xf numFmtId="171" fontId="0" fillId="0" borderId="0" xfId="17" applyAlignment="1" applyProtection="1">
      <alignment/>
      <protection/>
    </xf>
    <xf numFmtId="176" fontId="23" fillId="0" borderId="2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9" fontId="21" fillId="0" borderId="0" xfId="0" applyNumberFormat="1" applyFont="1" applyFill="1" applyBorder="1" applyAlignment="1" applyProtection="1">
      <alignment/>
      <protection locked="0"/>
    </xf>
    <xf numFmtId="9" fontId="21" fillId="4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0" fontId="21" fillId="3" borderId="39" xfId="0" applyFont="1" applyFill="1" applyBorder="1" applyAlignment="1" applyProtection="1">
      <alignment/>
      <protection locked="0"/>
    </xf>
    <xf numFmtId="0" fontId="2" fillId="5" borderId="40" xfId="0" applyFont="1" applyFill="1" applyBorder="1" applyAlignment="1" applyProtection="1">
      <alignment horizontal="right"/>
      <protection/>
    </xf>
    <xf numFmtId="0" fontId="2" fillId="5" borderId="41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9" fontId="21" fillId="0" borderId="31" xfId="21" applyFont="1" applyBorder="1" applyAlignment="1" applyProtection="1">
      <alignment horizontal="center"/>
      <protection locked="0"/>
    </xf>
    <xf numFmtId="9" fontId="23" fillId="8" borderId="42" xfId="0" applyNumberFormat="1" applyFont="1" applyFill="1" applyBorder="1" applyAlignment="1" applyProtection="1">
      <alignment/>
      <protection locked="0"/>
    </xf>
    <xf numFmtId="9" fontId="0" fillId="0" borderId="43" xfId="21" applyBorder="1" applyAlignment="1" applyProtection="1">
      <alignment/>
      <protection/>
    </xf>
    <xf numFmtId="9" fontId="0" fillId="0" borderId="7" xfId="21" applyBorder="1" applyAlignment="1" applyProtection="1">
      <alignment/>
      <protection/>
    </xf>
    <xf numFmtId="0" fontId="23" fillId="11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3" fillId="11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5" fillId="11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2" fillId="12" borderId="0" xfId="0" applyFont="1" applyFill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2" fontId="0" fillId="0" borderId="20" xfId="0" applyNumberFormat="1" applyBorder="1" applyAlignment="1" applyProtection="1">
      <alignment/>
      <protection/>
    </xf>
    <xf numFmtId="0" fontId="35" fillId="4" borderId="2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4" borderId="17" xfId="0" applyFont="1" applyFill="1" applyBorder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0" fontId="35" fillId="4" borderId="17" xfId="0" applyFont="1" applyFill="1" applyBorder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2" fontId="35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26" fillId="13" borderId="14" xfId="0" applyFont="1" applyFill="1" applyBorder="1" applyAlignment="1" applyProtection="1">
      <alignment/>
      <protection/>
    </xf>
    <xf numFmtId="2" fontId="26" fillId="13" borderId="15" xfId="0" applyNumberFormat="1" applyFont="1" applyFill="1" applyBorder="1" applyAlignment="1" applyProtection="1">
      <alignment/>
      <protection/>
    </xf>
    <xf numFmtId="0" fontId="26" fillId="13" borderId="18" xfId="0" applyFont="1" applyFill="1" applyBorder="1" applyAlignment="1" applyProtection="1">
      <alignment/>
      <protection/>
    </xf>
    <xf numFmtId="9" fontId="26" fillId="13" borderId="19" xfId="21" applyFont="1" applyFill="1" applyBorder="1" applyAlignment="1" applyProtection="1">
      <alignment/>
      <protection/>
    </xf>
    <xf numFmtId="0" fontId="28" fillId="2" borderId="0" xfId="0" applyFont="1" applyFill="1" applyAlignment="1" applyProtection="1">
      <alignment horizontal="left"/>
      <protection/>
    </xf>
    <xf numFmtId="0" fontId="39" fillId="2" borderId="0" xfId="0" applyFont="1" applyFill="1" applyAlignment="1" applyProtection="1">
      <alignment horizontal="left"/>
      <protection/>
    </xf>
    <xf numFmtId="0" fontId="39" fillId="13" borderId="0" xfId="0" applyFont="1" applyFill="1" applyAlignment="1" applyProtection="1">
      <alignment horizontal="left"/>
      <protection/>
    </xf>
    <xf numFmtId="0" fontId="28" fillId="13" borderId="0" xfId="0" applyFont="1" applyFill="1" applyAlignment="1" applyProtection="1">
      <alignment horizontal="left"/>
      <protection/>
    </xf>
    <xf numFmtId="0" fontId="39" fillId="3" borderId="0" xfId="0" applyFont="1" applyFill="1" applyAlignment="1" applyProtection="1">
      <alignment horizontal="left"/>
      <protection/>
    </xf>
    <xf numFmtId="0" fontId="28" fillId="3" borderId="0" xfId="0" applyFont="1" applyFill="1" applyAlignment="1" applyProtection="1">
      <alignment horizontal="left"/>
      <protection/>
    </xf>
    <xf numFmtId="0" fontId="21" fillId="11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3" fillId="7" borderId="0" xfId="0" applyFont="1" applyFill="1" applyAlignment="1" applyProtection="1">
      <alignment/>
      <protection/>
    </xf>
    <xf numFmtId="0" fontId="23" fillId="14" borderId="0" xfId="0" applyFont="1" applyFill="1" applyAlignment="1" applyProtection="1">
      <alignment/>
      <protection/>
    </xf>
    <xf numFmtId="0" fontId="23" fillId="15" borderId="0" xfId="0" applyFont="1" applyFill="1" applyAlignment="1" applyProtection="1">
      <alignment/>
      <protection/>
    </xf>
    <xf numFmtId="0" fontId="45" fillId="0" borderId="2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23" fillId="3" borderId="0" xfId="0" applyFont="1" applyFill="1" applyAlignment="1" applyProtection="1">
      <alignment/>
      <protection/>
    </xf>
    <xf numFmtId="0" fontId="23" fillId="12" borderId="0" xfId="0" applyFont="1" applyFill="1" applyAlignment="1" applyProtection="1">
      <alignment/>
      <protection/>
    </xf>
    <xf numFmtId="0" fontId="23" fillId="4" borderId="44" xfId="0" applyFont="1" applyFill="1" applyBorder="1" applyAlignment="1" applyProtection="1">
      <alignment/>
      <protection/>
    </xf>
    <xf numFmtId="0" fontId="25" fillId="4" borderId="44" xfId="0" applyFont="1" applyFill="1" applyBorder="1" applyAlignment="1" applyProtection="1">
      <alignment/>
      <protection/>
    </xf>
    <xf numFmtId="0" fontId="26" fillId="13" borderId="0" xfId="0" applyFont="1" applyFill="1" applyBorder="1" applyAlignment="1" applyProtection="1">
      <alignment/>
      <protection/>
    </xf>
    <xf numFmtId="9" fontId="26" fillId="13" borderId="0" xfId="21" applyFont="1" applyFill="1" applyBorder="1" applyAlignment="1" applyProtection="1">
      <alignment/>
      <protection/>
    </xf>
    <xf numFmtId="0" fontId="26" fillId="13" borderId="16" xfId="0" applyFont="1" applyFill="1" applyBorder="1" applyAlignment="1" applyProtection="1">
      <alignment/>
      <protection/>
    </xf>
    <xf numFmtId="9" fontId="26" fillId="13" borderId="15" xfId="21" applyFont="1" applyFill="1" applyBorder="1" applyAlignment="1" applyProtection="1">
      <alignment/>
      <protection/>
    </xf>
    <xf numFmtId="9" fontId="26" fillId="13" borderId="17" xfId="21" applyFont="1" applyFill="1" applyBorder="1" applyAlignment="1" applyProtection="1">
      <alignment/>
      <protection/>
    </xf>
    <xf numFmtId="184" fontId="26" fillId="13" borderId="17" xfId="21" applyNumberFormat="1" applyFont="1" applyFill="1" applyBorder="1" applyAlignment="1" applyProtection="1">
      <alignment/>
      <protection/>
    </xf>
    <xf numFmtId="184" fontId="26" fillId="13" borderId="19" xfId="21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0" fontId="20" fillId="4" borderId="45" xfId="15" applyFont="1" applyFill="1" applyBorder="1" applyAlignment="1" applyProtection="1">
      <alignment/>
      <protection/>
    </xf>
    <xf numFmtId="0" fontId="48" fillId="4" borderId="46" xfId="0" applyFont="1" applyFill="1" applyBorder="1" applyAlignment="1" applyProtection="1">
      <alignment/>
      <protection/>
    </xf>
    <xf numFmtId="0" fontId="27" fillId="4" borderId="47" xfId="0" applyFont="1" applyFill="1" applyBorder="1" applyAlignment="1" applyProtection="1">
      <alignment/>
      <protection/>
    </xf>
    <xf numFmtId="0" fontId="7" fillId="4" borderId="45" xfId="15" applyFont="1" applyFill="1" applyBorder="1" applyAlignment="1" applyProtection="1">
      <alignment/>
      <protection/>
    </xf>
    <xf numFmtId="0" fontId="3" fillId="4" borderId="46" xfId="0" applyFont="1" applyFill="1" applyBorder="1" applyAlignment="1" applyProtection="1">
      <alignment/>
      <protection/>
    </xf>
    <xf numFmtId="0" fontId="3" fillId="4" borderId="47" xfId="0" applyFont="1" applyFill="1" applyBorder="1" applyAlignment="1" applyProtection="1">
      <alignment/>
      <protection/>
    </xf>
    <xf numFmtId="0" fontId="46" fillId="4" borderId="26" xfId="15" applyFont="1" applyFill="1" applyBorder="1" applyAlignment="1" applyProtection="1">
      <alignment/>
      <protection/>
    </xf>
    <xf numFmtId="2" fontId="25" fillId="0" borderId="4" xfId="0" applyNumberFormat="1" applyFont="1" applyBorder="1" applyAlignment="1" applyProtection="1">
      <alignment horizontal="left"/>
      <protection/>
    </xf>
    <xf numFmtId="175" fontId="25" fillId="0" borderId="4" xfId="19" applyNumberFormat="1" applyFont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meruruguay.com.ar/" TargetMode="External" /><Relationship Id="rId2" Type="http://schemas.openxmlformats.org/officeDocument/2006/relationships/hyperlink" Target="http://www.agmeruruguay.com.ar/" TargetMode="External" /><Relationship Id="rId3" Type="http://schemas.openxmlformats.org/officeDocument/2006/relationships/hyperlink" Target="http://www.celestecompromiso.com.ar/" TargetMode="External" /><Relationship Id="rId4" Type="http://schemas.openxmlformats.org/officeDocument/2006/relationships/hyperlink" Target="http://www.celestecompromiso.com.ar/" TargetMode="External" /><Relationship Id="rId5" Type="http://schemas.openxmlformats.org/officeDocument/2006/relationships/hyperlink" Target="mailto:victorhutt@victorhutt.com.ar" TargetMode="External" /><Relationship Id="rId6" Type="http://schemas.openxmlformats.org/officeDocument/2006/relationships/hyperlink" Target="mailto:victorhutt@victorhutt.com.ar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12"/>
  <sheetViews>
    <sheetView showGridLines="0" tabSelected="1" zoomScale="75" zoomScaleNormal="75" workbookViewId="0" topLeftCell="F76">
      <selection activeCell="C74" sqref="C74"/>
    </sheetView>
  </sheetViews>
  <sheetFormatPr defaultColWidth="11.421875" defaultRowHeight="12.75"/>
  <cols>
    <col min="1" max="1" width="11.421875" style="11" customWidth="1"/>
    <col min="2" max="2" width="11.8515625" style="11" customWidth="1"/>
    <col min="3" max="3" width="17.57421875" style="11" customWidth="1"/>
    <col min="4" max="4" width="23.57421875" style="11" customWidth="1"/>
    <col min="5" max="5" width="15.28125" style="11" customWidth="1"/>
    <col min="6" max="6" width="18.00390625" style="11" customWidth="1"/>
    <col min="7" max="7" width="24.57421875" style="11" customWidth="1"/>
    <col min="8" max="8" width="7.00390625" style="11" customWidth="1"/>
    <col min="9" max="9" width="9.140625" style="11" customWidth="1"/>
    <col min="10" max="10" width="22.8515625" style="11" customWidth="1"/>
    <col min="11" max="20" width="11.421875" style="11" customWidth="1"/>
    <col min="21" max="21" width="16.00390625" style="11" bestFit="1" customWidth="1"/>
    <col min="22" max="16384" width="11.421875" style="11" customWidth="1"/>
  </cols>
  <sheetData>
    <row r="1" ht="12.75"/>
    <row r="2" spans="1:11" ht="12.75">
      <c r="A2" s="2"/>
      <c r="B2" s="1"/>
      <c r="C2" s="1"/>
      <c r="D2" s="2"/>
      <c r="E2" s="1"/>
      <c r="F2" s="2"/>
      <c r="G2" s="1"/>
      <c r="H2" s="2"/>
      <c r="I2" s="2"/>
      <c r="J2" s="2"/>
      <c r="K2" s="2"/>
    </row>
    <row r="3" spans="1:11" ht="18">
      <c r="A3" s="2"/>
      <c r="B3" s="55"/>
      <c r="C3" s="241" t="s">
        <v>445</v>
      </c>
      <c r="D3" s="242"/>
      <c r="E3" s="242"/>
      <c r="F3" s="239"/>
      <c r="G3" s="56"/>
      <c r="H3" s="3"/>
      <c r="I3" s="4"/>
      <c r="J3" s="1"/>
      <c r="K3" s="2"/>
    </row>
    <row r="4" spans="1:11" ht="18">
      <c r="A4" s="2"/>
      <c r="B4" s="55"/>
      <c r="C4" s="243" t="s">
        <v>447</v>
      </c>
      <c r="D4" s="244"/>
      <c r="E4" s="244"/>
      <c r="F4" s="244"/>
      <c r="G4" s="57"/>
      <c r="H4" s="3"/>
      <c r="I4" s="4"/>
      <c r="J4" s="1"/>
      <c r="K4" s="2"/>
    </row>
    <row r="5" spans="1:11" ht="18">
      <c r="A5" s="2"/>
      <c r="B5" s="1"/>
      <c r="C5" s="240" t="s">
        <v>446</v>
      </c>
      <c r="D5" s="239"/>
      <c r="E5" s="239"/>
      <c r="F5" s="239"/>
      <c r="G5" s="56"/>
      <c r="H5" s="3"/>
      <c r="I5" s="4"/>
      <c r="J5" s="1"/>
      <c r="K5" s="2"/>
    </row>
    <row r="6" spans="1:11" ht="12.75">
      <c r="A6" s="2"/>
      <c r="B6" s="1"/>
      <c r="C6" s="3"/>
      <c r="D6" s="2"/>
      <c r="E6" s="5"/>
      <c r="F6" s="2"/>
      <c r="G6" s="6"/>
      <c r="H6" s="7"/>
      <c r="I6" s="4"/>
      <c r="J6" s="2"/>
      <c r="K6" s="2"/>
    </row>
    <row r="7" spans="1:11" ht="13.5" thickBot="1">
      <c r="A7" s="2"/>
      <c r="B7" s="1"/>
      <c r="C7" s="1"/>
      <c r="D7" s="2"/>
      <c r="E7" s="1"/>
      <c r="F7" s="2"/>
      <c r="G7" s="6"/>
      <c r="H7" s="1"/>
      <c r="I7" s="4"/>
      <c r="J7" s="1"/>
      <c r="K7" s="2"/>
    </row>
    <row r="8" spans="1:11" ht="18.75" thickBot="1">
      <c r="A8" s="2"/>
      <c r="B8" s="6"/>
      <c r="C8" s="65" t="s">
        <v>0</v>
      </c>
      <c r="D8" s="64" t="s">
        <v>1</v>
      </c>
      <c r="E8" s="66"/>
      <c r="F8" s="65" t="s">
        <v>0</v>
      </c>
      <c r="G8" s="53"/>
      <c r="H8" s="8"/>
      <c r="I8" s="4"/>
      <c r="J8" s="8"/>
      <c r="K8" s="2"/>
    </row>
    <row r="9" spans="1:11" ht="18">
      <c r="A9" s="2"/>
      <c r="B9" s="2"/>
      <c r="C9" s="2"/>
      <c r="D9" s="67" t="s">
        <v>373</v>
      </c>
      <c r="E9" s="68"/>
      <c r="F9" s="52"/>
      <c r="G9" s="52"/>
      <c r="H9" s="1"/>
      <c r="I9" s="2"/>
      <c r="J9" s="1"/>
      <c r="K9" s="2"/>
    </row>
    <row r="10" spans="1:11" ht="18">
      <c r="A10" s="2"/>
      <c r="B10" s="2"/>
      <c r="C10" s="2"/>
      <c r="D10" s="67" t="s">
        <v>2</v>
      </c>
      <c r="E10" s="68"/>
      <c r="F10" s="52"/>
      <c r="G10" s="52"/>
      <c r="H10" s="1"/>
      <c r="I10" s="2"/>
      <c r="J10" s="1"/>
      <c r="K10" s="2"/>
    </row>
    <row r="11" spans="1:11" ht="18.75" thickBot="1">
      <c r="A11" s="2"/>
      <c r="B11" s="1"/>
      <c r="C11" s="4"/>
      <c r="D11" s="67" t="s">
        <v>3</v>
      </c>
      <c r="E11" s="68"/>
      <c r="F11" s="52"/>
      <c r="G11" s="54"/>
      <c r="H11" s="9"/>
      <c r="I11" s="4"/>
      <c r="J11" s="8"/>
      <c r="K11" s="2"/>
    </row>
    <row r="12" spans="1:11" ht="18.75" thickBot="1">
      <c r="A12" s="2"/>
      <c r="B12" s="1"/>
      <c r="C12" s="65" t="s">
        <v>0</v>
      </c>
      <c r="D12" s="69" t="s">
        <v>396</v>
      </c>
      <c r="E12" s="70"/>
      <c r="F12" s="65" t="s">
        <v>0</v>
      </c>
      <c r="G12" s="14"/>
      <c r="H12" s="9"/>
      <c r="I12" s="4"/>
      <c r="J12" s="8"/>
      <c r="K12" s="2"/>
    </row>
    <row r="13" spans="1:11" ht="15.75">
      <c r="A13" s="2"/>
      <c r="B13" s="1"/>
      <c r="C13" s="1"/>
      <c r="D13" s="4"/>
      <c r="E13" s="71"/>
      <c r="F13" s="2"/>
      <c r="G13" s="1"/>
      <c r="H13" s="9"/>
      <c r="I13" s="4"/>
      <c r="J13" s="8"/>
      <c r="K13" s="2"/>
    </row>
    <row r="14" spans="1:11" ht="12.75">
      <c r="A14" s="2"/>
      <c r="B14" s="2"/>
      <c r="C14" s="2"/>
      <c r="D14" s="2"/>
      <c r="E14" s="2"/>
      <c r="F14" s="2"/>
      <c r="G14" s="10"/>
      <c r="H14" s="1"/>
      <c r="I14" s="10"/>
      <c r="J14" s="2"/>
      <c r="K14" s="2"/>
    </row>
    <row r="15" spans="1:7" s="12" customFormat="1" ht="13.5" thickBot="1">
      <c r="A15" s="72"/>
      <c r="B15" s="72"/>
      <c r="C15" s="72"/>
      <c r="D15" s="73"/>
      <c r="E15" s="74"/>
      <c r="F15" s="11"/>
      <c r="G15" s="11"/>
    </row>
    <row r="16" spans="1:255" s="12" customFormat="1" ht="24.75" thickBot="1" thickTop="1">
      <c r="A16" s="75" t="s">
        <v>4</v>
      </c>
      <c r="B16" s="76"/>
      <c r="C16" s="77" t="s">
        <v>5</v>
      </c>
      <c r="D16" s="78" t="s">
        <v>5</v>
      </c>
      <c r="E16" s="79" t="s">
        <v>5</v>
      </c>
      <c r="F16" s="11"/>
      <c r="G16" s="11"/>
      <c r="I16" s="80"/>
      <c r="K16" s="81"/>
      <c r="L16" s="82"/>
      <c r="M16" s="83"/>
      <c r="Q16" s="80"/>
      <c r="S16" s="81"/>
      <c r="T16" s="81"/>
      <c r="U16" s="81"/>
      <c r="V16" s="81"/>
      <c r="W16" s="81"/>
      <c r="X16" s="82"/>
      <c r="Y16" s="83"/>
      <c r="AC16" s="80"/>
      <c r="AE16" s="81"/>
      <c r="AF16" s="82"/>
      <c r="AG16" s="83"/>
      <c r="AK16" s="80"/>
      <c r="AM16" s="81"/>
      <c r="AN16" s="82"/>
      <c r="AO16" s="83"/>
      <c r="AS16" s="80"/>
      <c r="AU16" s="81"/>
      <c r="AV16" s="82"/>
      <c r="AW16" s="83"/>
      <c r="BA16" s="80"/>
      <c r="BC16" s="81"/>
      <c r="BD16" s="82"/>
      <c r="BE16" s="83"/>
      <c r="BI16" s="80"/>
      <c r="BK16" s="81"/>
      <c r="BL16" s="82"/>
      <c r="BM16" s="83"/>
      <c r="BQ16" s="80"/>
      <c r="BS16" s="81"/>
      <c r="BT16" s="82"/>
      <c r="BU16" s="83"/>
      <c r="BY16" s="80"/>
      <c r="CA16" s="81"/>
      <c r="CB16" s="82"/>
      <c r="CC16" s="83"/>
      <c r="CG16" s="80"/>
      <c r="CI16" s="81"/>
      <c r="CJ16" s="82"/>
      <c r="CK16" s="83"/>
      <c r="CO16" s="80"/>
      <c r="CQ16" s="81"/>
      <c r="CR16" s="82"/>
      <c r="CS16" s="83"/>
      <c r="CW16" s="80"/>
      <c r="CY16" s="81"/>
      <c r="CZ16" s="82"/>
      <c r="DA16" s="83"/>
      <c r="DE16" s="80"/>
      <c r="DG16" s="81"/>
      <c r="DH16" s="82"/>
      <c r="DI16" s="83"/>
      <c r="DM16" s="80"/>
      <c r="DO16" s="81"/>
      <c r="DP16" s="82"/>
      <c r="DQ16" s="83"/>
      <c r="DU16" s="80"/>
      <c r="DW16" s="81"/>
      <c r="DX16" s="82"/>
      <c r="DY16" s="83"/>
      <c r="EC16" s="80"/>
      <c r="EE16" s="81"/>
      <c r="EF16" s="82"/>
      <c r="EG16" s="83"/>
      <c r="EK16" s="80"/>
      <c r="EM16" s="81"/>
      <c r="EN16" s="82"/>
      <c r="EO16" s="83"/>
      <c r="ES16" s="80"/>
      <c r="EU16" s="81"/>
      <c r="EV16" s="82"/>
      <c r="EW16" s="83"/>
      <c r="FA16" s="80"/>
      <c r="FC16" s="81"/>
      <c r="FD16" s="82"/>
      <c r="FE16" s="83"/>
      <c r="FI16" s="80"/>
      <c r="FK16" s="81"/>
      <c r="FL16" s="82"/>
      <c r="FM16" s="83"/>
      <c r="FQ16" s="80"/>
      <c r="FS16" s="81"/>
      <c r="FT16" s="82"/>
      <c r="FU16" s="83"/>
      <c r="FY16" s="80"/>
      <c r="GA16" s="81"/>
      <c r="GB16" s="82"/>
      <c r="GC16" s="83"/>
      <c r="GG16" s="80"/>
      <c r="GI16" s="81"/>
      <c r="GJ16" s="82"/>
      <c r="GK16" s="83"/>
      <c r="GO16" s="80"/>
      <c r="GQ16" s="81"/>
      <c r="GR16" s="82"/>
      <c r="GS16" s="83"/>
      <c r="GW16" s="80"/>
      <c r="GY16" s="81"/>
      <c r="GZ16" s="82"/>
      <c r="HA16" s="83"/>
      <c r="HE16" s="80"/>
      <c r="HG16" s="81"/>
      <c r="HH16" s="82"/>
      <c r="HI16" s="83"/>
      <c r="HM16" s="80"/>
      <c r="HO16" s="81"/>
      <c r="HP16" s="82"/>
      <c r="HQ16" s="83"/>
      <c r="HU16" s="80"/>
      <c r="HW16" s="81"/>
      <c r="HX16" s="82"/>
      <c r="HY16" s="83"/>
      <c r="IC16" s="80"/>
      <c r="IE16" s="81"/>
      <c r="IF16" s="82"/>
      <c r="IG16" s="83"/>
      <c r="IK16" s="80"/>
      <c r="IM16" s="81"/>
      <c r="IN16" s="82"/>
      <c r="IO16" s="83"/>
      <c r="IS16" s="80"/>
      <c r="IU16" s="81"/>
    </row>
    <row r="17" spans="1:253" s="12" customFormat="1" ht="20.25">
      <c r="A17" s="84"/>
      <c r="B17" s="85"/>
      <c r="C17" s="85"/>
      <c r="D17" s="73"/>
      <c r="E17" s="74"/>
      <c r="F17" s="11"/>
      <c r="G17" s="11"/>
      <c r="I17" s="86"/>
      <c r="Q17" s="86"/>
      <c r="AC17" s="86"/>
      <c r="AK17" s="86"/>
      <c r="AS17" s="86"/>
      <c r="BA17" s="86"/>
      <c r="BI17" s="86"/>
      <c r="BQ17" s="86"/>
      <c r="BY17" s="86"/>
      <c r="CG17" s="86"/>
      <c r="CO17" s="86"/>
      <c r="CW17" s="86"/>
      <c r="DE17" s="86"/>
      <c r="DM17" s="86"/>
      <c r="DU17" s="86"/>
      <c r="EC17" s="86"/>
      <c r="EK17" s="86"/>
      <c r="ES17" s="86"/>
      <c r="FA17" s="86"/>
      <c r="FI17" s="86"/>
      <c r="FQ17" s="86"/>
      <c r="FY17" s="86"/>
      <c r="GG17" s="86"/>
      <c r="GO17" s="86"/>
      <c r="GW17" s="86"/>
      <c r="HE17" s="86"/>
      <c r="HM17" s="86"/>
      <c r="HU17" s="86"/>
      <c r="IC17" s="86"/>
      <c r="IK17" s="86"/>
      <c r="IS17" s="86"/>
    </row>
    <row r="18" spans="1:253" s="12" customFormat="1" ht="15">
      <c r="A18" s="87"/>
      <c r="B18" s="88"/>
      <c r="C18" s="88"/>
      <c r="D18" s="88"/>
      <c r="E18" s="88"/>
      <c r="F18" s="88"/>
      <c r="G18" s="88"/>
      <c r="I18" s="89"/>
      <c r="Q18" s="89"/>
      <c r="AC18" s="89"/>
      <c r="AK18" s="89"/>
      <c r="AS18" s="89"/>
      <c r="BA18" s="89"/>
      <c r="BI18" s="89"/>
      <c r="BQ18" s="89"/>
      <c r="BY18" s="89"/>
      <c r="CG18" s="89"/>
      <c r="CO18" s="89"/>
      <c r="CW18" s="89"/>
      <c r="DE18" s="89"/>
      <c r="DM18" s="89"/>
      <c r="DU18" s="89"/>
      <c r="EC18" s="89"/>
      <c r="EK18" s="89"/>
      <c r="ES18" s="89"/>
      <c r="FA18" s="89"/>
      <c r="FI18" s="89"/>
      <c r="FQ18" s="89"/>
      <c r="FY18" s="89"/>
      <c r="GG18" s="89"/>
      <c r="GO18" s="89"/>
      <c r="GW18" s="89"/>
      <c r="HE18" s="89"/>
      <c r="HM18" s="89"/>
      <c r="HU18" s="89"/>
      <c r="IC18" s="89"/>
      <c r="IK18" s="89"/>
      <c r="IS18" s="89"/>
    </row>
    <row r="19" spans="1:7" s="12" customFormat="1" ht="15">
      <c r="A19" s="90" t="s">
        <v>6</v>
      </c>
      <c r="B19" s="88"/>
      <c r="C19" s="88"/>
      <c r="D19" s="88"/>
      <c r="E19" s="88"/>
      <c r="F19" s="88"/>
      <c r="G19" s="88"/>
    </row>
    <row r="20" spans="1:7" s="12" customFormat="1" ht="14.25">
      <c r="A20" s="90"/>
      <c r="B20" s="88"/>
      <c r="C20" s="88"/>
      <c r="D20" s="88"/>
      <c r="E20" s="88"/>
      <c r="F20" s="88"/>
      <c r="G20" s="88"/>
    </row>
    <row r="21" spans="1:7" s="12" customFormat="1" ht="15">
      <c r="A21" s="90" t="s">
        <v>7</v>
      </c>
      <c r="B21" s="88"/>
      <c r="C21" s="88"/>
      <c r="D21" s="88"/>
      <c r="E21" s="88"/>
      <c r="F21" s="88"/>
      <c r="G21" s="88"/>
    </row>
    <row r="22" spans="1:7" s="12" customFormat="1" ht="14.25">
      <c r="A22" s="90"/>
      <c r="B22" s="88"/>
      <c r="C22" s="88"/>
      <c r="D22" s="88"/>
      <c r="E22" s="88"/>
      <c r="F22" s="88"/>
      <c r="G22" s="88"/>
    </row>
    <row r="23" spans="1:7" s="12" customFormat="1" ht="14.25">
      <c r="A23" s="90" t="s">
        <v>419</v>
      </c>
      <c r="B23" s="88"/>
      <c r="C23" s="88"/>
      <c r="D23" s="88"/>
      <c r="E23" s="88"/>
      <c r="F23" s="88"/>
      <c r="G23" s="88"/>
    </row>
    <row r="24" spans="1:7" s="12" customFormat="1" ht="14.25">
      <c r="A24" s="90" t="s">
        <v>418</v>
      </c>
      <c r="B24" s="88"/>
      <c r="C24" s="88"/>
      <c r="D24" s="88"/>
      <c r="E24" s="88"/>
      <c r="F24" s="88"/>
      <c r="G24" s="88"/>
    </row>
    <row r="25" spans="1:7" s="12" customFormat="1" ht="14.25">
      <c r="A25" s="90"/>
      <c r="B25" s="88"/>
      <c r="C25" s="88"/>
      <c r="D25" s="88"/>
      <c r="E25" s="88"/>
      <c r="F25" s="88"/>
      <c r="G25" s="88"/>
    </row>
    <row r="26" spans="1:7" s="12" customFormat="1" ht="14.25">
      <c r="A26" s="90" t="s">
        <v>380</v>
      </c>
      <c r="B26" s="88"/>
      <c r="C26" s="88"/>
      <c r="D26" s="88"/>
      <c r="E26" s="88"/>
      <c r="F26" s="88"/>
      <c r="G26" s="88"/>
    </row>
    <row r="27" spans="1:7" s="12" customFormat="1" ht="14.25">
      <c r="A27" s="90" t="s">
        <v>381</v>
      </c>
      <c r="B27" s="88"/>
      <c r="C27" s="88"/>
      <c r="D27" s="88"/>
      <c r="E27" s="88"/>
      <c r="F27" s="88"/>
      <c r="G27" s="88"/>
    </row>
    <row r="28" spans="1:7" s="12" customFormat="1" ht="14.25">
      <c r="A28" s="90"/>
      <c r="B28" s="88"/>
      <c r="C28" s="88"/>
      <c r="D28" s="88"/>
      <c r="E28" s="88"/>
      <c r="F28" s="88"/>
      <c r="G28" s="88"/>
    </row>
    <row r="29" spans="1:7" s="12" customFormat="1" ht="14.25">
      <c r="A29" s="90" t="s">
        <v>382</v>
      </c>
      <c r="B29" s="88"/>
      <c r="C29" s="88"/>
      <c r="D29" s="88"/>
      <c r="E29" s="88"/>
      <c r="F29" s="88"/>
      <c r="G29" s="88"/>
    </row>
    <row r="30" spans="1:7" s="12" customFormat="1" ht="14.25">
      <c r="A30" s="90" t="s">
        <v>383</v>
      </c>
      <c r="B30" s="88"/>
      <c r="C30" s="88"/>
      <c r="D30" s="88"/>
      <c r="E30" s="88"/>
      <c r="F30" s="88"/>
      <c r="G30" s="88"/>
    </row>
    <row r="31" spans="1:7" s="12" customFormat="1" ht="14.25">
      <c r="A31" s="90" t="s">
        <v>384</v>
      </c>
      <c r="B31" s="88"/>
      <c r="C31" s="88"/>
      <c r="D31" s="88"/>
      <c r="F31" s="88"/>
      <c r="G31" s="88"/>
    </row>
    <row r="32" spans="1:7" s="12" customFormat="1" ht="15.75">
      <c r="A32" s="90"/>
      <c r="B32" s="91" t="s">
        <v>385</v>
      </c>
      <c r="C32" s="88"/>
      <c r="D32" s="88"/>
      <c r="E32" s="91"/>
      <c r="F32" s="88"/>
      <c r="G32" s="88"/>
    </row>
    <row r="33" spans="1:7" s="12" customFormat="1" ht="15.75">
      <c r="A33" s="90"/>
      <c r="B33" s="91"/>
      <c r="C33" s="88"/>
      <c r="D33" s="88"/>
      <c r="E33" s="91"/>
      <c r="F33" s="88"/>
      <c r="G33" s="88"/>
    </row>
    <row r="34" spans="1:7" s="12" customFormat="1" ht="15.75">
      <c r="A34" s="90" t="s">
        <v>387</v>
      </c>
      <c r="B34" s="91"/>
      <c r="C34" s="88"/>
      <c r="D34" s="88"/>
      <c r="E34" s="91"/>
      <c r="F34" s="88"/>
      <c r="G34" s="88"/>
    </row>
    <row r="35" spans="1:7" s="12" customFormat="1" ht="15.75">
      <c r="A35" s="90" t="s">
        <v>388</v>
      </c>
      <c r="B35" s="91"/>
      <c r="C35" s="88"/>
      <c r="D35" s="88"/>
      <c r="E35" s="91"/>
      <c r="F35" s="88"/>
      <c r="G35" s="88"/>
    </row>
    <row r="36" spans="1:7" s="12" customFormat="1" ht="15.75">
      <c r="A36" s="90" t="s">
        <v>389</v>
      </c>
      <c r="B36" s="91"/>
      <c r="C36" s="88"/>
      <c r="D36" s="88"/>
      <c r="E36" s="91"/>
      <c r="F36" s="88"/>
      <c r="G36" s="88"/>
    </row>
    <row r="37" spans="1:7" s="12" customFormat="1" ht="15.75">
      <c r="A37" s="90" t="s">
        <v>390</v>
      </c>
      <c r="B37" s="91"/>
      <c r="C37" s="88"/>
      <c r="D37" s="88"/>
      <c r="E37" s="91"/>
      <c r="F37" s="88"/>
      <c r="G37" s="88"/>
    </row>
    <row r="38" spans="1:7" s="12" customFormat="1" ht="15.75">
      <c r="A38" s="90" t="s">
        <v>391</v>
      </c>
      <c r="B38" s="91"/>
      <c r="C38" s="88"/>
      <c r="D38" s="88"/>
      <c r="E38" s="91"/>
      <c r="F38" s="88"/>
      <c r="G38" s="88"/>
    </row>
    <row r="39" spans="1:7" s="12" customFormat="1" ht="15.75">
      <c r="A39" s="90"/>
      <c r="B39" s="91"/>
      <c r="C39" s="88"/>
      <c r="D39" s="88"/>
      <c r="E39" s="91"/>
      <c r="F39" s="88"/>
      <c r="G39" s="88"/>
    </row>
    <row r="40" spans="1:7" s="12" customFormat="1" ht="14.25">
      <c r="A40" s="90" t="s">
        <v>8</v>
      </c>
      <c r="B40" s="88"/>
      <c r="C40" s="88"/>
      <c r="D40" s="88"/>
      <c r="E40" s="88"/>
      <c r="F40" s="88"/>
      <c r="G40" s="88"/>
    </row>
    <row r="41" spans="1:7" s="12" customFormat="1" ht="14.25">
      <c r="A41" s="90" t="s">
        <v>9</v>
      </c>
      <c r="B41" s="88"/>
      <c r="C41" s="88"/>
      <c r="D41" s="88"/>
      <c r="E41" s="88"/>
      <c r="F41" s="88"/>
      <c r="G41" s="88"/>
    </row>
    <row r="42" spans="1:7" s="12" customFormat="1" ht="14.25">
      <c r="A42" s="90" t="s">
        <v>10</v>
      </c>
      <c r="B42" s="88"/>
      <c r="C42" s="88"/>
      <c r="D42" s="88"/>
      <c r="E42" s="88"/>
      <c r="F42" s="88"/>
      <c r="G42" s="88"/>
    </row>
    <row r="43" spans="1:7" s="12" customFormat="1" ht="14.25">
      <c r="A43" s="90"/>
      <c r="B43" s="88"/>
      <c r="C43" s="88"/>
      <c r="D43" s="88"/>
      <c r="E43" s="88"/>
      <c r="F43" s="88"/>
      <c r="G43" s="88"/>
    </row>
    <row r="44" spans="1:7" s="12" customFormat="1" ht="14.25">
      <c r="A44" s="90" t="s">
        <v>466</v>
      </c>
      <c r="B44" s="88"/>
      <c r="C44" s="88"/>
      <c r="D44" s="88"/>
      <c r="E44" s="88"/>
      <c r="F44" s="88"/>
      <c r="G44" s="88"/>
    </row>
    <row r="45" spans="1:7" s="12" customFormat="1" ht="14.25">
      <c r="A45" s="90"/>
      <c r="B45" s="88"/>
      <c r="C45" s="88"/>
      <c r="D45" s="88"/>
      <c r="E45" s="88"/>
      <c r="F45" s="88"/>
      <c r="G45" s="88"/>
    </row>
    <row r="46" spans="1:7" s="12" customFormat="1" ht="14.25">
      <c r="A46" s="90" t="s">
        <v>403</v>
      </c>
      <c r="B46" s="88"/>
      <c r="C46" s="88"/>
      <c r="D46" s="88"/>
      <c r="E46" s="88"/>
      <c r="F46" s="88"/>
      <c r="G46" s="88"/>
    </row>
    <row r="47" spans="1:7" s="12" customFormat="1" ht="14.25">
      <c r="A47" s="90" t="s">
        <v>404</v>
      </c>
      <c r="B47" s="88"/>
      <c r="C47" s="88"/>
      <c r="D47" s="88"/>
      <c r="E47" s="88"/>
      <c r="F47" s="88"/>
      <c r="G47" s="88"/>
    </row>
    <row r="48" spans="1:7" s="12" customFormat="1" ht="14.25">
      <c r="A48" s="90" t="s">
        <v>405</v>
      </c>
      <c r="B48" s="88"/>
      <c r="C48" s="88"/>
      <c r="D48" s="88"/>
      <c r="E48" s="88"/>
      <c r="F48" s="88"/>
      <c r="G48" s="88"/>
    </row>
    <row r="49" spans="1:7" s="12" customFormat="1" ht="14.25">
      <c r="A49" s="90" t="s">
        <v>392</v>
      </c>
      <c r="B49" s="88"/>
      <c r="C49" s="88"/>
      <c r="D49" s="88"/>
      <c r="E49" s="88"/>
      <c r="F49" s="88"/>
      <c r="G49" s="88"/>
    </row>
    <row r="50" spans="1:7" s="12" customFormat="1" ht="14.25">
      <c r="A50" s="90"/>
      <c r="B50" s="88"/>
      <c r="C50" s="88"/>
      <c r="D50" s="88"/>
      <c r="E50" s="88"/>
      <c r="F50" s="88"/>
      <c r="G50" s="88"/>
    </row>
    <row r="51" spans="1:7" s="12" customFormat="1" ht="14.25">
      <c r="A51" s="90" t="s">
        <v>11</v>
      </c>
      <c r="B51" s="88"/>
      <c r="C51" s="88"/>
      <c r="D51" s="88"/>
      <c r="E51" s="88"/>
      <c r="F51" s="88"/>
      <c r="G51" s="88"/>
    </row>
    <row r="52" spans="1:7" s="12" customFormat="1" ht="14.25">
      <c r="A52" s="90" t="s">
        <v>471</v>
      </c>
      <c r="B52" s="88"/>
      <c r="C52" s="88"/>
      <c r="D52" s="88"/>
      <c r="E52" s="88"/>
      <c r="F52" s="88"/>
      <c r="G52" s="88"/>
    </row>
    <row r="53" spans="1:7" s="12" customFormat="1" ht="14.25">
      <c r="A53" s="90"/>
      <c r="B53" s="88"/>
      <c r="C53" s="88"/>
      <c r="D53" s="88"/>
      <c r="E53" s="88"/>
      <c r="F53" s="88"/>
      <c r="G53" s="88"/>
    </row>
    <row r="54" spans="1:7" s="12" customFormat="1" ht="13.5" thickBot="1">
      <c r="A54" s="88"/>
      <c r="B54" s="88"/>
      <c r="C54" s="88"/>
      <c r="D54" s="88"/>
      <c r="E54" s="88"/>
      <c r="F54" s="88"/>
      <c r="G54" s="88"/>
    </row>
    <row r="55" spans="1:26" s="12" customFormat="1" ht="17.25" thickBot="1" thickTop="1">
      <c r="A55" s="92" t="s">
        <v>12</v>
      </c>
      <c r="B55" s="93"/>
      <c r="C55" s="94"/>
      <c r="D55" s="88"/>
      <c r="E55" s="22" t="s">
        <v>38</v>
      </c>
      <c r="F55" s="22">
        <v>0.2725</v>
      </c>
      <c r="G55" s="22" t="s">
        <v>40</v>
      </c>
      <c r="H55" s="22">
        <v>0.3141</v>
      </c>
      <c r="J55" s="177" t="s">
        <v>409</v>
      </c>
      <c r="K55" s="177"/>
      <c r="L55" s="178" t="s">
        <v>406</v>
      </c>
      <c r="M55" s="245">
        <v>5</v>
      </c>
      <c r="N55" s="246" t="s">
        <v>448</v>
      </c>
      <c r="O55" s="246" t="s">
        <v>449</v>
      </c>
      <c r="P55" s="246" t="s">
        <v>450</v>
      </c>
      <c r="Q55" s="246" t="s">
        <v>451</v>
      </c>
      <c r="R55" s="246" t="s">
        <v>452</v>
      </c>
      <c r="S55" s="246" t="s">
        <v>453</v>
      </c>
      <c r="T55" s="246">
        <v>1</v>
      </c>
      <c r="U55" s="246">
        <v>2</v>
      </c>
      <c r="V55" s="246">
        <v>3</v>
      </c>
      <c r="W55" s="246">
        <v>4</v>
      </c>
      <c r="Y55" s="11" t="s">
        <v>422</v>
      </c>
      <c r="Z55" s="218"/>
    </row>
    <row r="56" spans="1:26" s="12" customFormat="1" ht="16.5" thickBot="1">
      <c r="A56" s="95" t="s">
        <v>13</v>
      </c>
      <c r="B56" s="62"/>
      <c r="C56" s="63"/>
      <c r="D56" s="88"/>
      <c r="E56" s="21" t="s">
        <v>39</v>
      </c>
      <c r="F56" s="21">
        <v>86.04</v>
      </c>
      <c r="G56" s="21" t="s">
        <v>41</v>
      </c>
      <c r="H56" s="22">
        <v>86.04</v>
      </c>
      <c r="J56" s="177"/>
      <c r="K56" s="177"/>
      <c r="L56" s="178"/>
      <c r="M56" s="210"/>
      <c r="N56" s="11" t="s">
        <v>454</v>
      </c>
      <c r="O56" s="211" t="s">
        <v>455</v>
      </c>
      <c r="P56" s="211" t="s">
        <v>456</v>
      </c>
      <c r="Q56" s="211" t="s">
        <v>457</v>
      </c>
      <c r="R56" s="211" t="s">
        <v>458</v>
      </c>
      <c r="S56" s="211" t="s">
        <v>459</v>
      </c>
      <c r="T56" s="211"/>
      <c r="U56" s="211"/>
      <c r="V56" s="211"/>
      <c r="W56" s="11"/>
      <c r="Y56" s="219" t="s">
        <v>423</v>
      </c>
      <c r="Z56" s="220">
        <v>0.4543</v>
      </c>
    </row>
    <row r="57" spans="1:26" s="12" customFormat="1" ht="13.5" thickBot="1">
      <c r="A57" s="95" t="s">
        <v>14</v>
      </c>
      <c r="B57" s="62"/>
      <c r="C57" s="63"/>
      <c r="D57" s="88"/>
      <c r="E57" s="21" t="s">
        <v>42</v>
      </c>
      <c r="F57" s="21">
        <v>84</v>
      </c>
      <c r="G57" s="21" t="s">
        <v>43</v>
      </c>
      <c r="H57" s="171">
        <f>LOOKUP(E79,J58:J69,L58:L69)</f>
        <v>126</v>
      </c>
      <c r="I57" s="12" t="s">
        <v>410</v>
      </c>
      <c r="J57" s="179" t="s">
        <v>22</v>
      </c>
      <c r="K57" s="180" t="s">
        <v>407</v>
      </c>
      <c r="L57" s="181" t="s">
        <v>408</v>
      </c>
      <c r="M57" s="212"/>
      <c r="N57" s="213" t="s">
        <v>421</v>
      </c>
      <c r="O57" s="11"/>
      <c r="P57" s="11"/>
      <c r="Q57" s="11"/>
      <c r="R57" s="11"/>
      <c r="S57" s="11"/>
      <c r="T57" s="11"/>
      <c r="U57" s="11"/>
      <c r="V57" s="11"/>
      <c r="W57" s="11"/>
      <c r="Y57" s="11"/>
      <c r="Z57" s="50"/>
    </row>
    <row r="58" spans="1:252" s="12" customFormat="1" ht="16.5" thickBot="1">
      <c r="A58" s="95" t="s">
        <v>393</v>
      </c>
      <c r="B58" s="62"/>
      <c r="C58" s="63"/>
      <c r="D58" s="96"/>
      <c r="E58" s="22" t="s">
        <v>44</v>
      </c>
      <c r="F58" s="22">
        <v>0.32</v>
      </c>
      <c r="G58" s="22" t="s">
        <v>45</v>
      </c>
      <c r="H58" s="97">
        <v>0.37</v>
      </c>
      <c r="I58" s="12" t="s">
        <v>411</v>
      </c>
      <c r="J58" s="182">
        <v>0</v>
      </c>
      <c r="K58" s="183">
        <v>0</v>
      </c>
      <c r="L58" s="184">
        <f aca="true" t="shared" si="0" ref="L58:L69">K58*1.5</f>
        <v>0</v>
      </c>
      <c r="M58" s="214">
        <f>IF(puntosproljor&lt;620,W58,S58)</f>
        <v>0</v>
      </c>
      <c r="N58" s="215">
        <v>0</v>
      </c>
      <c r="O58" s="247">
        <v>0</v>
      </c>
      <c r="P58" s="248">
        <v>0</v>
      </c>
      <c r="Q58" s="249">
        <v>0</v>
      </c>
      <c r="R58" s="250">
        <v>0</v>
      </c>
      <c r="S58" s="21">
        <v>0</v>
      </c>
      <c r="T58" s="251">
        <f>IF(punbasjub&lt;1170,N58,O58)</f>
        <v>0</v>
      </c>
      <c r="U58" s="251">
        <f>IF(punbasjub&lt;1401,T58,P58)</f>
        <v>0</v>
      </c>
      <c r="V58" s="251">
        <f>IF(punbasjub&lt;1943,U58,Q58)</f>
        <v>0</v>
      </c>
      <c r="W58" s="251">
        <f>IF(punbasjub&lt;=2220,V58,R58)</f>
        <v>0</v>
      </c>
      <c r="X58" s="96"/>
      <c r="Y58" s="11" t="s">
        <v>424</v>
      </c>
      <c r="Z58" s="221"/>
      <c r="AB58" s="98"/>
      <c r="AF58" s="96"/>
      <c r="AJ58" s="98"/>
      <c r="AN58" s="96"/>
      <c r="AR58" s="98"/>
      <c r="AV58" s="96"/>
      <c r="AZ58" s="98"/>
      <c r="BD58" s="96"/>
      <c r="BH58" s="98"/>
      <c r="BL58" s="96"/>
      <c r="BP58" s="98"/>
      <c r="BT58" s="96"/>
      <c r="BX58" s="98"/>
      <c r="CB58" s="96"/>
      <c r="CF58" s="98"/>
      <c r="CJ58" s="96"/>
      <c r="CN58" s="98"/>
      <c r="CR58" s="96"/>
      <c r="CV58" s="98"/>
      <c r="CZ58" s="96"/>
      <c r="DD58" s="98"/>
      <c r="DH58" s="96"/>
      <c r="DL58" s="98"/>
      <c r="DP58" s="96"/>
      <c r="DT58" s="98"/>
      <c r="DX58" s="96"/>
      <c r="EB58" s="98"/>
      <c r="EF58" s="96"/>
      <c r="EJ58" s="98"/>
      <c r="EN58" s="96"/>
      <c r="ER58" s="98"/>
      <c r="EV58" s="96"/>
      <c r="EZ58" s="98"/>
      <c r="FD58" s="96"/>
      <c r="FH58" s="98"/>
      <c r="FL58" s="96"/>
      <c r="FP58" s="98"/>
      <c r="FT58" s="96"/>
      <c r="FX58" s="98"/>
      <c r="GB58" s="96"/>
      <c r="GF58" s="98"/>
      <c r="GJ58" s="96"/>
      <c r="GN58" s="98"/>
      <c r="GR58" s="96"/>
      <c r="GV58" s="98"/>
      <c r="GZ58" s="96"/>
      <c r="HD58" s="98"/>
      <c r="HH58" s="96"/>
      <c r="HL58" s="98"/>
      <c r="HP58" s="96"/>
      <c r="HT58" s="98"/>
      <c r="HX58" s="96"/>
      <c r="IB58" s="98"/>
      <c r="IF58" s="96"/>
      <c r="IJ58" s="98"/>
      <c r="IN58" s="96"/>
      <c r="IR58" s="98"/>
    </row>
    <row r="59" spans="1:252" s="12" customFormat="1" ht="16.5" thickBot="1">
      <c r="A59" s="272" t="s">
        <v>472</v>
      </c>
      <c r="B59" s="62"/>
      <c r="C59" s="63"/>
      <c r="D59" s="96"/>
      <c r="E59" s="22" t="s">
        <v>46</v>
      </c>
      <c r="F59" s="22">
        <v>1.8</v>
      </c>
      <c r="G59" s="22" t="s">
        <v>47</v>
      </c>
      <c r="H59" s="97">
        <v>2.7</v>
      </c>
      <c r="J59" s="185">
        <v>0.1</v>
      </c>
      <c r="K59" s="186">
        <v>0</v>
      </c>
      <c r="L59" s="184">
        <f t="shared" si="0"/>
        <v>0</v>
      </c>
      <c r="M59" s="214">
        <f>IF(puntosproljor&lt;620,W59,S59)</f>
        <v>0</v>
      </c>
      <c r="N59" s="215">
        <v>0</v>
      </c>
      <c r="O59" s="247">
        <v>0</v>
      </c>
      <c r="P59" s="248">
        <v>0</v>
      </c>
      <c r="Q59" s="249">
        <v>0</v>
      </c>
      <c r="R59" s="250">
        <v>0</v>
      </c>
      <c r="S59" s="21">
        <v>0</v>
      </c>
      <c r="T59" s="251">
        <f aca="true" t="shared" si="1" ref="T59:T69">IF(punbasjub&lt;1170,N59,O59)</f>
        <v>0</v>
      </c>
      <c r="U59" s="251">
        <f aca="true" t="shared" si="2" ref="U59:U69">IF(punbasjub&lt;1401,T59,P59)</f>
        <v>0</v>
      </c>
      <c r="V59" s="251">
        <f aca="true" t="shared" si="3" ref="V59:V69">IF(punbasjub&lt;1943,U59,Q59)</f>
        <v>0</v>
      </c>
      <c r="W59" s="251">
        <f aca="true" t="shared" si="4" ref="W59:W69">IF(punbasjub&lt;=2220,V59,R59)</f>
        <v>0</v>
      </c>
      <c r="X59" s="96"/>
      <c r="Y59" s="222" t="s">
        <v>425</v>
      </c>
      <c r="Z59" s="223">
        <v>0</v>
      </c>
      <c r="AB59" s="98"/>
      <c r="AF59" s="96"/>
      <c r="AJ59" s="98"/>
      <c r="AN59" s="96"/>
      <c r="AR59" s="98"/>
      <c r="AV59" s="96"/>
      <c r="AZ59" s="98"/>
      <c r="BD59" s="96"/>
      <c r="BH59" s="98"/>
      <c r="BL59" s="96"/>
      <c r="BP59" s="98"/>
      <c r="BT59" s="96"/>
      <c r="BX59" s="98"/>
      <c r="CB59" s="96"/>
      <c r="CF59" s="98"/>
      <c r="CJ59" s="96"/>
      <c r="CN59" s="98"/>
      <c r="CR59" s="96"/>
      <c r="CV59" s="98"/>
      <c r="CZ59" s="96"/>
      <c r="DD59" s="98"/>
      <c r="DH59" s="96"/>
      <c r="DL59" s="98"/>
      <c r="DP59" s="96"/>
      <c r="DT59" s="98"/>
      <c r="DX59" s="96"/>
      <c r="EB59" s="98"/>
      <c r="EF59" s="96"/>
      <c r="EJ59" s="98"/>
      <c r="EN59" s="96"/>
      <c r="ER59" s="98"/>
      <c r="EV59" s="96"/>
      <c r="EZ59" s="98"/>
      <c r="FD59" s="96"/>
      <c r="FH59" s="98"/>
      <c r="FL59" s="96"/>
      <c r="FP59" s="98"/>
      <c r="FT59" s="96"/>
      <c r="FX59" s="98"/>
      <c r="GB59" s="96"/>
      <c r="GF59" s="98"/>
      <c r="GJ59" s="96"/>
      <c r="GN59" s="98"/>
      <c r="GR59" s="96"/>
      <c r="GV59" s="98"/>
      <c r="GZ59" s="96"/>
      <c r="HD59" s="98"/>
      <c r="HH59" s="96"/>
      <c r="HL59" s="98"/>
      <c r="HP59" s="96"/>
      <c r="HT59" s="98"/>
      <c r="HX59" s="96"/>
      <c r="IB59" s="98"/>
      <c r="IF59" s="96"/>
      <c r="IJ59" s="98"/>
      <c r="IN59" s="96"/>
      <c r="IR59" s="98"/>
    </row>
    <row r="60" spans="1:26" ht="16.5" thickBot="1">
      <c r="A60" s="99" t="s">
        <v>394</v>
      </c>
      <c r="B60" s="62"/>
      <c r="C60" s="63"/>
      <c r="D60" s="2"/>
      <c r="E60" s="22" t="s">
        <v>48</v>
      </c>
      <c r="F60" s="22">
        <v>3.528</v>
      </c>
      <c r="G60" s="51" t="s">
        <v>49</v>
      </c>
      <c r="H60" s="22">
        <v>3.528</v>
      </c>
      <c r="I60" s="2"/>
      <c r="J60" s="187">
        <v>0.15</v>
      </c>
      <c r="K60" s="188">
        <v>58</v>
      </c>
      <c r="L60" s="191">
        <f t="shared" si="0"/>
        <v>87</v>
      </c>
      <c r="M60" s="214">
        <f>IF(puntosproljor&lt;620,W60,S60)</f>
        <v>100</v>
      </c>
      <c r="N60" s="215">
        <v>100</v>
      </c>
      <c r="O60" s="252">
        <v>160</v>
      </c>
      <c r="P60" s="253">
        <v>113</v>
      </c>
      <c r="Q60" s="254">
        <v>100</v>
      </c>
      <c r="R60" s="250">
        <v>0</v>
      </c>
      <c r="S60" s="21">
        <v>140</v>
      </c>
      <c r="T60" s="251">
        <f t="shared" si="1"/>
        <v>100</v>
      </c>
      <c r="U60" s="251">
        <f t="shared" si="2"/>
        <v>100</v>
      </c>
      <c r="V60" s="251">
        <f t="shared" si="3"/>
        <v>100</v>
      </c>
      <c r="W60" s="251">
        <f t="shared" si="4"/>
        <v>100</v>
      </c>
      <c r="Y60" s="224" t="s">
        <v>426</v>
      </c>
      <c r="Z60" s="225">
        <v>0</v>
      </c>
    </row>
    <row r="61" spans="1:26" ht="16.5" thickBot="1">
      <c r="A61" s="269" t="s">
        <v>465</v>
      </c>
      <c r="B61" s="270"/>
      <c r="C61" s="271"/>
      <c r="D61" s="2"/>
      <c r="E61" s="22" t="s">
        <v>50</v>
      </c>
      <c r="F61" s="22">
        <v>2.51</v>
      </c>
      <c r="G61" s="51" t="s">
        <v>51</v>
      </c>
      <c r="H61" s="22">
        <v>2.51</v>
      </c>
      <c r="I61" s="2"/>
      <c r="J61" s="187">
        <v>0.3</v>
      </c>
      <c r="K61" s="188">
        <v>58</v>
      </c>
      <c r="L61" s="191">
        <f t="shared" si="0"/>
        <v>87</v>
      </c>
      <c r="M61" s="214">
        <f aca="true" t="shared" si="5" ref="M61:M69">IF(puntosproljor&lt;620,W61,S61)</f>
        <v>115</v>
      </c>
      <c r="N61" s="215">
        <v>115</v>
      </c>
      <c r="O61" s="252">
        <v>160</v>
      </c>
      <c r="P61" s="253">
        <v>113</v>
      </c>
      <c r="Q61" s="254">
        <v>100</v>
      </c>
      <c r="R61" s="250">
        <v>0</v>
      </c>
      <c r="S61" s="21">
        <v>270</v>
      </c>
      <c r="T61" s="251">
        <f t="shared" si="1"/>
        <v>115</v>
      </c>
      <c r="U61" s="251">
        <f t="shared" si="2"/>
        <v>115</v>
      </c>
      <c r="V61" s="251">
        <f t="shared" si="3"/>
        <v>115</v>
      </c>
      <c r="W61" s="251">
        <f t="shared" si="4"/>
        <v>115</v>
      </c>
      <c r="Y61" s="224" t="s">
        <v>427</v>
      </c>
      <c r="Z61" s="226">
        <f>LOOKUP(E79,J58:J69,M58:M69)</f>
        <v>430</v>
      </c>
    </row>
    <row r="62" spans="1:26" ht="17.25" thickBot="1" thickTop="1">
      <c r="A62" s="2"/>
      <c r="B62" s="2"/>
      <c r="C62" s="2"/>
      <c r="D62" s="2"/>
      <c r="E62" s="12"/>
      <c r="F62" s="12"/>
      <c r="G62" s="195" t="s">
        <v>412</v>
      </c>
      <c r="H62" s="197">
        <v>0</v>
      </c>
      <c r="I62" s="2"/>
      <c r="J62" s="187">
        <v>0.4</v>
      </c>
      <c r="K62" s="188">
        <v>58</v>
      </c>
      <c r="L62" s="191">
        <f t="shared" si="0"/>
        <v>87</v>
      </c>
      <c r="M62" s="214">
        <f t="shared" si="5"/>
        <v>130</v>
      </c>
      <c r="N62" s="215">
        <v>130</v>
      </c>
      <c r="O62" s="252">
        <v>170</v>
      </c>
      <c r="P62" s="253">
        <v>120</v>
      </c>
      <c r="Q62" s="254">
        <v>100</v>
      </c>
      <c r="R62" s="250">
        <v>60</v>
      </c>
      <c r="S62" s="21">
        <v>320</v>
      </c>
      <c r="T62" s="251">
        <f t="shared" si="1"/>
        <v>130</v>
      </c>
      <c r="U62" s="251">
        <f t="shared" si="2"/>
        <v>130</v>
      </c>
      <c r="V62" s="251">
        <f t="shared" si="3"/>
        <v>130</v>
      </c>
      <c r="W62" s="251">
        <f t="shared" si="4"/>
        <v>130</v>
      </c>
      <c r="Y62" s="224" t="s">
        <v>428</v>
      </c>
      <c r="Z62" s="225">
        <v>0.55</v>
      </c>
    </row>
    <row r="63" spans="1:26" ht="16.5" thickBot="1">
      <c r="A63" s="61"/>
      <c r="B63" s="61"/>
      <c r="C63" s="61"/>
      <c r="D63" s="61"/>
      <c r="E63" s="61"/>
      <c r="F63" s="61"/>
      <c r="G63" s="196" t="s">
        <v>413</v>
      </c>
      <c r="H63" s="198">
        <v>0.5</v>
      </c>
      <c r="I63" s="61"/>
      <c r="J63" s="187">
        <v>0.5</v>
      </c>
      <c r="K63" s="188">
        <v>68</v>
      </c>
      <c r="L63" s="191">
        <f t="shared" si="0"/>
        <v>102</v>
      </c>
      <c r="M63" s="214">
        <f t="shared" si="5"/>
        <v>150</v>
      </c>
      <c r="N63" s="215">
        <v>150</v>
      </c>
      <c r="O63" s="252">
        <v>170</v>
      </c>
      <c r="P63" s="217">
        <v>120</v>
      </c>
      <c r="Q63" s="254">
        <v>100</v>
      </c>
      <c r="R63" s="250">
        <v>60</v>
      </c>
      <c r="S63" s="21">
        <v>355</v>
      </c>
      <c r="T63" s="251">
        <f t="shared" si="1"/>
        <v>150</v>
      </c>
      <c r="U63" s="251">
        <f t="shared" si="2"/>
        <v>150</v>
      </c>
      <c r="V63" s="251">
        <f t="shared" si="3"/>
        <v>150</v>
      </c>
      <c r="W63" s="251">
        <f t="shared" si="4"/>
        <v>150</v>
      </c>
      <c r="Y63" s="227" t="s">
        <v>429</v>
      </c>
      <c r="Z63" s="228">
        <v>0</v>
      </c>
    </row>
    <row r="64" spans="1:26" ht="16.5" thickBot="1">
      <c r="A64" s="2"/>
      <c r="B64" s="2"/>
      <c r="C64" s="2"/>
      <c r="D64" s="2"/>
      <c r="E64" s="12"/>
      <c r="F64" s="12"/>
      <c r="G64" s="10"/>
      <c r="H64" s="12"/>
      <c r="I64" s="2"/>
      <c r="J64" s="187">
        <v>0.6</v>
      </c>
      <c r="K64" s="188">
        <v>74</v>
      </c>
      <c r="L64" s="191">
        <f t="shared" si="0"/>
        <v>111</v>
      </c>
      <c r="M64" s="214">
        <f t="shared" si="5"/>
        <v>180</v>
      </c>
      <c r="N64" s="215">
        <v>180</v>
      </c>
      <c r="O64" s="252">
        <v>180</v>
      </c>
      <c r="P64" s="217">
        <v>123</v>
      </c>
      <c r="Q64" s="254">
        <v>110</v>
      </c>
      <c r="R64" s="250">
        <v>80</v>
      </c>
      <c r="S64" s="21">
        <v>370</v>
      </c>
      <c r="T64" s="251">
        <f t="shared" si="1"/>
        <v>180</v>
      </c>
      <c r="U64" s="251">
        <f t="shared" si="2"/>
        <v>180</v>
      </c>
      <c r="V64" s="251">
        <f t="shared" si="3"/>
        <v>180</v>
      </c>
      <c r="W64" s="251">
        <f t="shared" si="4"/>
        <v>180</v>
      </c>
      <c r="Y64" s="229" t="s">
        <v>430</v>
      </c>
      <c r="Z64" s="230">
        <f>IF(punproljor&lt;620,Z65,salminjorcom)</f>
        <v>1040</v>
      </c>
    </row>
    <row r="65" spans="1:26" ht="21" thickBot="1">
      <c r="A65" s="2"/>
      <c r="D65" s="100" t="s">
        <v>372</v>
      </c>
      <c r="J65" s="187">
        <v>0.7</v>
      </c>
      <c r="K65" s="188">
        <v>74</v>
      </c>
      <c r="L65" s="191">
        <f t="shared" si="0"/>
        <v>111</v>
      </c>
      <c r="M65" s="214">
        <f t="shared" si="5"/>
        <v>205</v>
      </c>
      <c r="N65" s="215">
        <v>205</v>
      </c>
      <c r="O65" s="252">
        <v>205</v>
      </c>
      <c r="P65" s="217">
        <v>150</v>
      </c>
      <c r="Q65" s="254">
        <v>110</v>
      </c>
      <c r="R65" s="250">
        <v>80</v>
      </c>
      <c r="S65" s="21">
        <v>385</v>
      </c>
      <c r="T65" s="251">
        <f t="shared" si="1"/>
        <v>205</v>
      </c>
      <c r="U65" s="251">
        <f t="shared" si="2"/>
        <v>205</v>
      </c>
      <c r="V65" s="251">
        <f t="shared" si="3"/>
        <v>205</v>
      </c>
      <c r="W65" s="251">
        <f t="shared" si="4"/>
        <v>205</v>
      </c>
      <c r="Y65" s="14" t="s">
        <v>431</v>
      </c>
      <c r="Z65" s="89">
        <v>1040</v>
      </c>
    </row>
    <row r="66" spans="1:26" ht="16.5" thickBot="1">
      <c r="A66" s="2"/>
      <c r="B66" s="2"/>
      <c r="C66" s="2"/>
      <c r="D66" s="2"/>
      <c r="E66" s="12"/>
      <c r="F66" s="12"/>
      <c r="G66" s="10"/>
      <c r="H66" s="12"/>
      <c r="I66" s="2"/>
      <c r="J66" s="187">
        <v>0.8</v>
      </c>
      <c r="K66" s="188">
        <v>80</v>
      </c>
      <c r="L66" s="191">
        <f t="shared" si="0"/>
        <v>120</v>
      </c>
      <c r="M66" s="214">
        <f t="shared" si="5"/>
        <v>265</v>
      </c>
      <c r="N66" s="215">
        <v>265</v>
      </c>
      <c r="O66" s="216">
        <v>315</v>
      </c>
      <c r="P66" s="217">
        <v>260</v>
      </c>
      <c r="Q66" s="255">
        <v>200</v>
      </c>
      <c r="R66" s="21">
        <v>100</v>
      </c>
      <c r="S66" s="21">
        <v>395</v>
      </c>
      <c r="T66" s="251">
        <f t="shared" si="1"/>
        <v>265</v>
      </c>
      <c r="U66" s="251">
        <f t="shared" si="2"/>
        <v>265</v>
      </c>
      <c r="V66" s="251">
        <f t="shared" si="3"/>
        <v>265</v>
      </c>
      <c r="W66" s="251">
        <f t="shared" si="4"/>
        <v>265</v>
      </c>
      <c r="Y66" s="14" t="s">
        <v>432</v>
      </c>
      <c r="Z66" s="147">
        <v>1320</v>
      </c>
    </row>
    <row r="67" spans="1:26" ht="16.5" thickBot="1">
      <c r="A67" s="51" t="s">
        <v>56</v>
      </c>
      <c r="B67" s="51" t="s">
        <v>360</v>
      </c>
      <c r="C67" s="51" t="s">
        <v>361</v>
      </c>
      <c r="D67" s="51" t="s">
        <v>362</v>
      </c>
      <c r="E67" s="51" t="s">
        <v>363</v>
      </c>
      <c r="F67" s="12"/>
      <c r="G67" s="10"/>
      <c r="H67" s="12"/>
      <c r="I67" s="2"/>
      <c r="J67" s="187">
        <v>1</v>
      </c>
      <c r="K67" s="188">
        <v>80</v>
      </c>
      <c r="L67" s="191">
        <f t="shared" si="0"/>
        <v>120</v>
      </c>
      <c r="M67" s="214">
        <f t="shared" si="5"/>
        <v>355</v>
      </c>
      <c r="N67" s="215">
        <v>355</v>
      </c>
      <c r="O67" s="216">
        <v>330</v>
      </c>
      <c r="P67" s="217">
        <v>250</v>
      </c>
      <c r="Q67" s="255">
        <v>230</v>
      </c>
      <c r="R67" s="21">
        <v>100</v>
      </c>
      <c r="S67" s="21">
        <v>410</v>
      </c>
      <c r="T67" s="251">
        <f t="shared" si="1"/>
        <v>355</v>
      </c>
      <c r="U67" s="251">
        <f t="shared" si="2"/>
        <v>355</v>
      </c>
      <c r="V67" s="251">
        <f t="shared" si="3"/>
        <v>355</v>
      </c>
      <c r="W67" s="251">
        <f t="shared" si="4"/>
        <v>355</v>
      </c>
      <c r="Z67" s="50"/>
    </row>
    <row r="68" spans="1:26" ht="16.5" thickBot="1">
      <c r="A68" s="168">
        <v>749</v>
      </c>
      <c r="B68" s="101">
        <f>LOOKUP(A68,Cargos!A3:A314,Cargos!C3:C314)</f>
        <v>971</v>
      </c>
      <c r="C68" s="101">
        <f>LOOKUP(A68,Cargos!A3:A314,Cargos!E3:E314)</f>
        <v>0</v>
      </c>
      <c r="D68" s="101">
        <f>LOOKUP(A68,Cargos!A3:A314,Cargos!F3:F314)</f>
        <v>0</v>
      </c>
      <c r="E68" s="101">
        <f>LOOKUP(A68,Cargos!A3:A314,Cargos!G3:G314)</f>
        <v>0</v>
      </c>
      <c r="F68" s="12"/>
      <c r="G68" s="10"/>
      <c r="H68" s="12"/>
      <c r="I68" s="2"/>
      <c r="J68" s="187">
        <v>1.1</v>
      </c>
      <c r="K68" s="188">
        <v>84</v>
      </c>
      <c r="L68" s="191">
        <f t="shared" si="0"/>
        <v>126</v>
      </c>
      <c r="M68" s="214">
        <f t="shared" si="5"/>
        <v>415</v>
      </c>
      <c r="N68" s="215">
        <v>415</v>
      </c>
      <c r="O68" s="216">
        <v>350</v>
      </c>
      <c r="P68" s="217">
        <v>250</v>
      </c>
      <c r="Q68" s="255">
        <v>240</v>
      </c>
      <c r="R68" s="21">
        <v>110</v>
      </c>
      <c r="S68" s="21">
        <v>425</v>
      </c>
      <c r="T68" s="251">
        <f t="shared" si="1"/>
        <v>415</v>
      </c>
      <c r="U68" s="251">
        <f t="shared" si="2"/>
        <v>415</v>
      </c>
      <c r="V68" s="251">
        <f t="shared" si="3"/>
        <v>415</v>
      </c>
      <c r="W68" s="251">
        <f t="shared" si="4"/>
        <v>415</v>
      </c>
      <c r="Y68" s="11" t="s">
        <v>433</v>
      </c>
      <c r="Z68" s="50"/>
    </row>
    <row r="69" spans="1:26" ht="16.5" thickBot="1">
      <c r="A69" s="102" t="s">
        <v>57</v>
      </c>
      <c r="B69" s="103" t="str">
        <f>LOOKUP(A68,Cargos!A3:A314,Cargos!B3:B314)</f>
        <v> MAESTRO DE GRADO</v>
      </c>
      <c r="C69" s="49"/>
      <c r="D69" s="49"/>
      <c r="E69" s="76"/>
      <c r="F69" s="12"/>
      <c r="G69" s="10"/>
      <c r="H69" s="12"/>
      <c r="I69" s="2"/>
      <c r="J69" s="189">
        <v>1.2</v>
      </c>
      <c r="K69" s="190">
        <v>84</v>
      </c>
      <c r="L69" s="191">
        <f t="shared" si="0"/>
        <v>126</v>
      </c>
      <c r="M69" s="214">
        <f t="shared" si="5"/>
        <v>430</v>
      </c>
      <c r="N69" s="215">
        <v>430</v>
      </c>
      <c r="O69" s="216">
        <v>400</v>
      </c>
      <c r="P69" s="217">
        <v>255</v>
      </c>
      <c r="Q69" s="255">
        <v>250</v>
      </c>
      <c r="R69" s="21">
        <v>110</v>
      </c>
      <c r="S69" s="21">
        <v>430</v>
      </c>
      <c r="T69" s="251">
        <f t="shared" si="1"/>
        <v>430</v>
      </c>
      <c r="U69" s="251">
        <f t="shared" si="2"/>
        <v>430</v>
      </c>
      <c r="V69" s="251">
        <f t="shared" si="3"/>
        <v>430</v>
      </c>
      <c r="W69" s="251">
        <f t="shared" si="4"/>
        <v>430</v>
      </c>
      <c r="Y69" s="222" t="s">
        <v>434</v>
      </c>
      <c r="Z69" s="223">
        <v>0</v>
      </c>
    </row>
    <row r="70" spans="1:26" ht="16.5" thickBot="1">
      <c r="A70" s="104"/>
      <c r="B70" s="10"/>
      <c r="C70" s="2"/>
      <c r="D70" s="2"/>
      <c r="E70" s="2"/>
      <c r="F70" s="201" t="s">
        <v>399</v>
      </c>
      <c r="G70" s="10"/>
      <c r="H70" s="12"/>
      <c r="I70" s="2"/>
      <c r="J70" s="2"/>
      <c r="K70" s="2"/>
      <c r="Y70" s="203" t="s">
        <v>435</v>
      </c>
      <c r="Z70" s="228">
        <v>0</v>
      </c>
    </row>
    <row r="71" spans="1:26" ht="17.25" thickBot="1" thickTop="1">
      <c r="A71" s="104"/>
      <c r="B71" s="175" t="s">
        <v>386</v>
      </c>
      <c r="C71" s="176"/>
      <c r="D71" s="176"/>
      <c r="E71" s="200">
        <v>120</v>
      </c>
      <c r="F71" s="202">
        <f>E71/120</f>
        <v>1</v>
      </c>
      <c r="G71" s="10"/>
      <c r="H71" s="12"/>
      <c r="I71" s="2"/>
      <c r="J71" s="2"/>
      <c r="K71" s="2"/>
      <c r="Y71" s="203" t="s">
        <v>436</v>
      </c>
      <c r="Z71" s="228">
        <v>8.1</v>
      </c>
    </row>
    <row r="72" spans="1:26" ht="17.25" thickBot="1" thickTop="1">
      <c r="A72" s="104"/>
      <c r="B72" s="10"/>
      <c r="C72" s="2"/>
      <c r="D72" s="2"/>
      <c r="E72" s="169"/>
      <c r="F72" s="12"/>
      <c r="G72" s="10"/>
      <c r="H72" s="12"/>
      <c r="I72" s="2"/>
      <c r="J72" s="2"/>
      <c r="K72" s="2"/>
      <c r="Y72" s="231" t="s">
        <v>437</v>
      </c>
      <c r="Z72" s="232">
        <v>0</v>
      </c>
    </row>
    <row r="73" spans="1:26" ht="17.25" thickBot="1" thickTop="1">
      <c r="A73" s="104"/>
      <c r="B73" s="174" t="s">
        <v>402</v>
      </c>
      <c r="C73" s="207">
        <v>0</v>
      </c>
      <c r="D73" s="2"/>
      <c r="E73" s="169"/>
      <c r="F73" s="12"/>
      <c r="G73" s="10"/>
      <c r="H73" s="12"/>
      <c r="I73" s="2"/>
      <c r="J73" s="2"/>
      <c r="K73" s="2"/>
      <c r="Z73" s="50"/>
    </row>
    <row r="74" spans="1:26" ht="14.25" thickBot="1" thickTop="1">
      <c r="A74" s="104"/>
      <c r="B74" s="10"/>
      <c r="C74" s="2"/>
      <c r="D74" s="2"/>
      <c r="E74" s="2"/>
      <c r="F74" s="12"/>
      <c r="G74" s="10"/>
      <c r="H74" s="12"/>
      <c r="I74" s="2"/>
      <c r="J74" s="2"/>
      <c r="K74" s="2"/>
      <c r="Y74" s="11" t="s">
        <v>438</v>
      </c>
      <c r="Z74" s="50"/>
    </row>
    <row r="75" spans="1:26" ht="16.5" thickBot="1">
      <c r="A75" s="104"/>
      <c r="B75" s="10"/>
      <c r="C75" s="105" t="s">
        <v>364</v>
      </c>
      <c r="D75" s="48"/>
      <c r="E75" s="106">
        <f>(valorcod038+(B68*0.2107+valorcod038)*2.2*0.07)*0.216</f>
        <v>28.252146340800003</v>
      </c>
      <c r="F75" s="203"/>
      <c r="G75" s="204"/>
      <c r="H75" s="2"/>
      <c r="I75" s="2"/>
      <c r="J75" s="2"/>
      <c r="K75" s="2"/>
      <c r="Y75" s="222" t="s">
        <v>439</v>
      </c>
      <c r="Z75" s="223">
        <v>0</v>
      </c>
    </row>
    <row r="76" spans="1:26" ht="15.75">
      <c r="A76" s="104"/>
      <c r="B76" s="10"/>
      <c r="C76" s="2"/>
      <c r="D76" s="2"/>
      <c r="E76" s="2"/>
      <c r="F76" s="2"/>
      <c r="G76" s="10"/>
      <c r="H76" s="2"/>
      <c r="I76" s="2"/>
      <c r="J76" s="2"/>
      <c r="K76" s="2"/>
      <c r="Y76" s="203" t="s">
        <v>440</v>
      </c>
      <c r="Z76" s="228">
        <v>0</v>
      </c>
    </row>
    <row r="77" spans="1:26" ht="16.5" thickBot="1">
      <c r="A77" s="2"/>
      <c r="Y77" s="203" t="s">
        <v>441</v>
      </c>
      <c r="Z77" s="228">
        <v>8.1</v>
      </c>
    </row>
    <row r="78" spans="1:26" ht="16.5" thickBot="1">
      <c r="A78" s="2"/>
      <c r="C78" s="107" t="s">
        <v>15</v>
      </c>
      <c r="D78" s="49"/>
      <c r="E78" s="108">
        <f>B68*nuevopuntoindice</f>
        <v>304.9911</v>
      </c>
      <c r="I78" s="109"/>
      <c r="J78" s="109"/>
      <c r="Y78" s="231" t="s">
        <v>442</v>
      </c>
      <c r="Z78" s="232">
        <v>0</v>
      </c>
    </row>
    <row r="79" spans="1:10" ht="16.5" thickBot="1">
      <c r="A79" s="2"/>
      <c r="C79" s="107" t="s">
        <v>16</v>
      </c>
      <c r="D79" s="49"/>
      <c r="E79" s="173">
        <v>1.2</v>
      </c>
      <c r="F79" s="11" t="s">
        <v>17</v>
      </c>
      <c r="J79" s="109"/>
    </row>
    <row r="80" spans="1:10" ht="15.75">
      <c r="A80" s="2"/>
      <c r="C80" s="2"/>
      <c r="D80" s="2"/>
      <c r="E80" s="110"/>
      <c r="J80" s="111"/>
    </row>
    <row r="81" spans="1:9" ht="18.75" thickBot="1">
      <c r="A81" s="2"/>
      <c r="C81" s="112" t="s">
        <v>18</v>
      </c>
      <c r="D81" s="112"/>
      <c r="E81" s="113">
        <f>B68</f>
        <v>971</v>
      </c>
      <c r="F81" s="11" t="s">
        <v>19</v>
      </c>
      <c r="H81" s="109">
        <f>E68</f>
        <v>0</v>
      </c>
      <c r="I81" s="2"/>
    </row>
    <row r="82" spans="1:9" ht="15.75">
      <c r="A82" s="2"/>
      <c r="C82" s="2"/>
      <c r="D82" s="2"/>
      <c r="E82" s="110"/>
      <c r="H82" s="2"/>
      <c r="I82" s="114"/>
    </row>
    <row r="83" spans="1:7" ht="12.75">
      <c r="A83" s="2"/>
      <c r="G83" s="192">
        <f>1+E79</f>
        <v>2.2</v>
      </c>
    </row>
    <row r="84" spans="1:11" ht="12.75">
      <c r="A84" s="2"/>
      <c r="C84" s="21">
        <v>400</v>
      </c>
      <c r="D84" s="21" t="s">
        <v>21</v>
      </c>
      <c r="E84" s="115">
        <f>punbasjub*nuevopuntoindice*0.82*frac</f>
        <v>250.092702</v>
      </c>
      <c r="F84" s="14"/>
      <c r="H84" s="15"/>
      <c r="I84" s="21">
        <v>400</v>
      </c>
      <c r="J84" s="21" t="s">
        <v>21</v>
      </c>
      <c r="K84" s="115">
        <f>punbasjub*indicefeb07*0.82*frac</f>
        <v>361.722746</v>
      </c>
    </row>
    <row r="85" spans="1:11" ht="12.75">
      <c r="A85" s="2"/>
      <c r="C85" s="21">
        <v>404</v>
      </c>
      <c r="D85" s="21" t="s">
        <v>367</v>
      </c>
      <c r="E85" s="115">
        <f>C68*nuevopuntoindice*0.82*frac</f>
        <v>0</v>
      </c>
      <c r="F85" s="11" t="s">
        <v>374</v>
      </c>
      <c r="H85" s="15"/>
      <c r="I85" s="21">
        <v>404</v>
      </c>
      <c r="J85" s="21" t="s">
        <v>367</v>
      </c>
      <c r="K85" s="115">
        <f>C68*indicefeb07*0.82*frac</f>
        <v>0</v>
      </c>
    </row>
    <row r="86" spans="1:11" ht="12.75">
      <c r="A86" s="2"/>
      <c r="C86" s="21">
        <v>406</v>
      </c>
      <c r="D86" s="21" t="s">
        <v>22</v>
      </c>
      <c r="E86" s="115">
        <f>(E84+E90+E85+E88+E93)*E79</f>
        <v>409.3746024</v>
      </c>
      <c r="F86" s="11" t="s">
        <v>375</v>
      </c>
      <c r="H86" s="15"/>
      <c r="I86" s="21">
        <v>406</v>
      </c>
      <c r="J86" s="21" t="s">
        <v>22</v>
      </c>
      <c r="K86" s="115">
        <f>(K84+K90+K85+K88+K93)*E79</f>
        <v>434.06729519999993</v>
      </c>
    </row>
    <row r="87" spans="1:11" ht="12.75">
      <c r="A87" s="2"/>
      <c r="C87" s="21">
        <v>408</v>
      </c>
      <c r="D87" s="21" t="s">
        <v>401</v>
      </c>
      <c r="E87" s="115">
        <f>(E84+E88+E90+E93)*C73</f>
        <v>0</v>
      </c>
      <c r="H87" s="15"/>
      <c r="I87" s="21">
        <v>408</v>
      </c>
      <c r="J87" s="21" t="s">
        <v>401</v>
      </c>
      <c r="K87" s="115">
        <f>(K84+K88+K90+K93)*C73</f>
        <v>0</v>
      </c>
    </row>
    <row r="88" spans="1:11" ht="12.75">
      <c r="A88" s="2"/>
      <c r="C88" s="21">
        <v>416</v>
      </c>
      <c r="D88" s="116" t="s">
        <v>368</v>
      </c>
      <c r="E88" s="115">
        <f>(E68+D68)*nuevoindproljor*0.82*frac</f>
        <v>0</v>
      </c>
      <c r="F88" s="14" t="s">
        <v>376</v>
      </c>
      <c r="H88" s="15"/>
      <c r="I88" s="21">
        <v>416</v>
      </c>
      <c r="J88" s="116" t="s">
        <v>368</v>
      </c>
      <c r="K88" s="115">
        <f>(D68+E68)*proljorfeb07*0.82*frac</f>
        <v>0</v>
      </c>
    </row>
    <row r="89" spans="1:11" ht="12.75">
      <c r="A89" s="2"/>
      <c r="B89" s="15"/>
      <c r="C89" s="21">
        <v>432</v>
      </c>
      <c r="D89" s="21" t="s">
        <v>397</v>
      </c>
      <c r="E89" s="16">
        <f>nuevocod06cargo*0.82*frac</f>
        <v>103.32</v>
      </c>
      <c r="F89" s="193">
        <v>25.5</v>
      </c>
      <c r="H89" s="15"/>
      <c r="I89" s="21">
        <v>432</v>
      </c>
      <c r="J89" s="21" t="s">
        <v>397</v>
      </c>
      <c r="K89" s="16">
        <f>cod06feb07*0.82*frac</f>
        <v>352.59999999999997</v>
      </c>
    </row>
    <row r="90" spans="1:11" ht="12.75">
      <c r="A90" s="2"/>
      <c r="B90" s="15"/>
      <c r="C90" s="21">
        <v>542</v>
      </c>
      <c r="D90" s="21" t="s">
        <v>398</v>
      </c>
      <c r="E90" s="115">
        <f>nuevocod038*0.82*frac</f>
        <v>70.5528</v>
      </c>
      <c r="F90" s="59" t="s">
        <v>377</v>
      </c>
      <c r="G90" s="60">
        <f>(E91+E92-0.07*0.95*(E93*(1+E79)+E94))*F89</f>
        <v>1962.1734120224285</v>
      </c>
      <c r="H90" s="15"/>
      <c r="I90" s="21">
        <v>542</v>
      </c>
      <c r="J90" s="21" t="s">
        <v>398</v>
      </c>
      <c r="K90" s="115">
        <f>cod38feb07*0.82*frac</f>
        <v>0</v>
      </c>
    </row>
    <row r="91" spans="1:11" ht="12.75">
      <c r="A91" s="2"/>
      <c r="B91" s="15"/>
      <c r="C91" s="21">
        <v>434</v>
      </c>
      <c r="D91" s="21" t="s">
        <v>365</v>
      </c>
      <c r="E91" s="115">
        <f>(E84+E85+E86+E88+E89+E90+E87+E93+E94)*0.07*0.95</f>
        <v>56.78036694260001</v>
      </c>
      <c r="F91" s="59" t="s">
        <v>378</v>
      </c>
      <c r="G91" s="60">
        <f>G90/18</f>
        <v>109.00963400124603</v>
      </c>
      <c r="H91" s="15"/>
      <c r="I91" s="21">
        <v>434</v>
      </c>
      <c r="J91" s="21" t="s">
        <v>365</v>
      </c>
      <c r="K91" s="115">
        <f>(K84+K85+K86+K88+K89+K90+K87+K93+K94)*0.07*0.95</f>
        <v>76.36793773979998</v>
      </c>
    </row>
    <row r="92" spans="1:11" ht="15.75">
      <c r="A92" s="2"/>
      <c r="B92" s="15"/>
      <c r="C92" s="21">
        <v>438</v>
      </c>
      <c r="D92" s="21" t="s">
        <v>366</v>
      </c>
      <c r="E92" s="115">
        <f>E75*0.82*frac</f>
        <v>23.166759999456</v>
      </c>
      <c r="F92" s="14"/>
      <c r="G92" s="117" t="s">
        <v>379</v>
      </c>
      <c r="H92" s="15"/>
      <c r="I92" s="21">
        <v>438</v>
      </c>
      <c r="J92" s="21" t="s">
        <v>366</v>
      </c>
      <c r="K92" s="115">
        <f>E92</f>
        <v>23.166759999456</v>
      </c>
    </row>
    <row r="93" spans="1:11" ht="12.75">
      <c r="A93" s="2"/>
      <c r="B93" s="15"/>
      <c r="C93" s="21">
        <v>437</v>
      </c>
      <c r="D93" s="118" t="s">
        <v>414</v>
      </c>
      <c r="E93" s="172">
        <f>25*0.82*frac</f>
        <v>20.5</v>
      </c>
      <c r="F93" s="208">
        <f>H63</f>
        <v>0.5</v>
      </c>
      <c r="G93" s="146" t="s">
        <v>469</v>
      </c>
      <c r="H93" s="15"/>
      <c r="I93" s="21">
        <v>437</v>
      </c>
      <c r="J93" s="118" t="s">
        <v>414</v>
      </c>
      <c r="K93" s="172">
        <f>cod022feb07*0.82*frac</f>
        <v>0</v>
      </c>
    </row>
    <row r="94" spans="1:11" ht="12.75">
      <c r="A94" s="2"/>
      <c r="B94" s="15"/>
      <c r="C94" s="21">
        <v>439</v>
      </c>
      <c r="D94" s="118" t="s">
        <v>415</v>
      </c>
      <c r="E94" s="172">
        <v>0</v>
      </c>
      <c r="F94" s="209">
        <f>H62</f>
        <v>0</v>
      </c>
      <c r="G94" s="146" t="s">
        <v>420</v>
      </c>
      <c r="H94" s="15"/>
      <c r="I94" s="21">
        <v>439</v>
      </c>
      <c r="J94" s="118" t="s">
        <v>415</v>
      </c>
      <c r="K94" s="172">
        <v>0</v>
      </c>
    </row>
    <row r="95" spans="1:12" ht="15.75">
      <c r="A95" s="2"/>
      <c r="B95" s="15"/>
      <c r="C95" s="21">
        <v>417</v>
      </c>
      <c r="D95" s="118" t="s">
        <v>400</v>
      </c>
      <c r="E95" s="172">
        <f>G91</f>
        <v>109.00963400124603</v>
      </c>
      <c r="F95" s="14"/>
      <c r="G95" s="117"/>
      <c r="H95" s="15"/>
      <c r="I95" s="21">
        <v>417</v>
      </c>
      <c r="J95" s="118" t="s">
        <v>400</v>
      </c>
      <c r="K95" s="172">
        <v>0</v>
      </c>
      <c r="L95" s="264" t="s">
        <v>470</v>
      </c>
    </row>
    <row r="96" spans="1:11" ht="13.5" thickBot="1">
      <c r="A96" s="2"/>
      <c r="B96" s="15"/>
      <c r="C96" s="21"/>
      <c r="D96" s="118" t="s">
        <v>395</v>
      </c>
      <c r="E96" s="170">
        <v>0</v>
      </c>
      <c r="F96" s="14"/>
      <c r="G96" s="89"/>
      <c r="H96" s="15"/>
      <c r="I96" s="21"/>
      <c r="J96" s="118" t="s">
        <v>395</v>
      </c>
      <c r="K96" s="273">
        <f>E96</f>
        <v>0</v>
      </c>
    </row>
    <row r="97" spans="1:11" ht="16.5" thickBot="1">
      <c r="A97" s="2"/>
      <c r="B97" s="15"/>
      <c r="C97" s="119"/>
      <c r="D97" s="120" t="s">
        <v>25</v>
      </c>
      <c r="E97" s="121">
        <f>SUM(E84:E96)</f>
        <v>1042.7968653433022</v>
      </c>
      <c r="F97" s="14"/>
      <c r="H97" s="15"/>
      <c r="I97" s="119"/>
      <c r="J97" s="120" t="s">
        <v>25</v>
      </c>
      <c r="K97" s="121">
        <f>SUM(K84:K96)</f>
        <v>1247.9247389392558</v>
      </c>
    </row>
    <row r="98" spans="1:11" ht="12.75">
      <c r="A98" s="2"/>
      <c r="B98" s="15"/>
      <c r="C98" s="21">
        <v>703</v>
      </c>
      <c r="D98" s="122" t="s">
        <v>369</v>
      </c>
      <c r="E98" s="123">
        <f>(E97-E96)*0.0025</f>
        <v>2.606992163358256</v>
      </c>
      <c r="F98" s="14"/>
      <c r="H98" s="15"/>
      <c r="I98" s="21">
        <v>703</v>
      </c>
      <c r="J98" s="122" t="s">
        <v>369</v>
      </c>
      <c r="K98" s="123">
        <f>(K97-K96)*0.0025</f>
        <v>3.1198118473481395</v>
      </c>
    </row>
    <row r="99" spans="1:11" ht="12.75">
      <c r="A99" s="2"/>
      <c r="C99" s="22">
        <v>707</v>
      </c>
      <c r="D99" s="124" t="s">
        <v>27</v>
      </c>
      <c r="E99" s="19">
        <f>(E97-E96)*0.03</f>
        <v>31.283905960299066</v>
      </c>
      <c r="F99" s="14"/>
      <c r="H99" s="15"/>
      <c r="I99" s="22">
        <v>707</v>
      </c>
      <c r="J99" s="124" t="s">
        <v>27</v>
      </c>
      <c r="K99" s="19">
        <f>(K97-K96)*0.03</f>
        <v>37.43774216817767</v>
      </c>
    </row>
    <row r="100" spans="1:11" ht="12.75">
      <c r="A100" s="2"/>
      <c r="B100" s="17"/>
      <c r="C100" s="22">
        <v>709</v>
      </c>
      <c r="D100" s="124" t="s">
        <v>28</v>
      </c>
      <c r="E100" s="19">
        <f>(E97-E96)*0.0213</f>
        <v>22.211573231812338</v>
      </c>
      <c r="F100" s="14"/>
      <c r="H100" s="15"/>
      <c r="I100" s="22">
        <v>709</v>
      </c>
      <c r="J100" s="124" t="s">
        <v>28</v>
      </c>
      <c r="K100" s="19">
        <f>(K97-K96)*0.0213</f>
        <v>26.58079693940615</v>
      </c>
    </row>
    <row r="101" spans="1:11" ht="12.75">
      <c r="A101" s="2"/>
      <c r="B101" s="17"/>
      <c r="C101" s="18">
        <v>710</v>
      </c>
      <c r="D101" s="124" t="s">
        <v>29</v>
      </c>
      <c r="E101" s="19">
        <f>(E97-E96)*0.00754</f>
        <v>7.862688364688498</v>
      </c>
      <c r="F101" s="14"/>
      <c r="G101" s="15"/>
      <c r="H101" s="15"/>
      <c r="I101" s="18">
        <v>710</v>
      </c>
      <c r="J101" s="124" t="s">
        <v>29</v>
      </c>
      <c r="K101" s="19">
        <f>(K97-K96)*0.00754</f>
        <v>9.40935253160199</v>
      </c>
    </row>
    <row r="102" spans="1:11" ht="12.75">
      <c r="A102" s="2"/>
      <c r="B102" s="17"/>
      <c r="C102" s="18">
        <v>713</v>
      </c>
      <c r="D102" s="124" t="s">
        <v>30</v>
      </c>
      <c r="E102" s="19">
        <f>(E97-E96)*0.007</f>
        <v>7.2995780574031155</v>
      </c>
      <c r="F102" s="14"/>
      <c r="H102" s="15"/>
      <c r="I102" s="18">
        <v>713</v>
      </c>
      <c r="J102" s="124" t="s">
        <v>30</v>
      </c>
      <c r="K102" s="19">
        <f>(K97-K96)*0.007</f>
        <v>8.73547317257479</v>
      </c>
    </row>
    <row r="103" spans="1:11" ht="13.5" thickBot="1">
      <c r="A103" s="2"/>
      <c r="B103" s="20"/>
      <c r="C103" s="18"/>
      <c r="D103" s="125" t="s">
        <v>31</v>
      </c>
      <c r="E103" s="58">
        <v>0</v>
      </c>
      <c r="F103" s="14"/>
      <c r="H103" s="15"/>
      <c r="I103" s="18"/>
      <c r="J103" s="125" t="s">
        <v>31</v>
      </c>
      <c r="K103" s="274">
        <f>E103</f>
        <v>0</v>
      </c>
    </row>
    <row r="104" spans="1:11" ht="16.5" thickBot="1">
      <c r="A104" s="2"/>
      <c r="B104" s="15"/>
      <c r="C104" s="126"/>
      <c r="D104" s="120" t="s">
        <v>32</v>
      </c>
      <c r="E104" s="121">
        <f>SUM(E98:E103)</f>
        <v>71.26473777756127</v>
      </c>
      <c r="F104" s="205" t="s">
        <v>417</v>
      </c>
      <c r="H104" s="15"/>
      <c r="I104" s="126"/>
      <c r="J104" s="120" t="s">
        <v>32</v>
      </c>
      <c r="K104" s="121">
        <f>SUM(K98:K103)</f>
        <v>85.28317665910873</v>
      </c>
    </row>
    <row r="105" spans="1:11" ht="13.5" thickBot="1">
      <c r="A105" s="2"/>
      <c r="B105" s="15"/>
      <c r="C105" s="127"/>
      <c r="D105" s="128"/>
      <c r="E105" s="129"/>
      <c r="F105" s="205">
        <f>E106-E95</f>
        <v>862.5224935644949</v>
      </c>
      <c r="H105" s="15"/>
      <c r="I105" s="127"/>
      <c r="J105" s="128"/>
      <c r="K105" s="129"/>
    </row>
    <row r="106" spans="3:11" ht="16.5" thickBot="1">
      <c r="C106" s="130"/>
      <c r="D106" s="131" t="s">
        <v>33</v>
      </c>
      <c r="E106" s="132">
        <f>E97-E104</f>
        <v>971.5321275657409</v>
      </c>
      <c r="F106" s="14"/>
      <c r="H106" s="15"/>
      <c r="I106" s="130"/>
      <c r="J106" s="131" t="s">
        <v>33</v>
      </c>
      <c r="K106" s="132">
        <f>K97-K104</f>
        <v>1162.6415622801471</v>
      </c>
    </row>
    <row r="107" spans="2:11" ht="15.75">
      <c r="B107" s="4"/>
      <c r="C107" s="133"/>
      <c r="D107" s="233" t="s">
        <v>417</v>
      </c>
      <c r="E107" s="234">
        <f>E106-E95</f>
        <v>862.5224935644949</v>
      </c>
      <c r="F107" s="4"/>
      <c r="G107" s="135"/>
      <c r="H107" s="136"/>
      <c r="I107" s="14"/>
      <c r="J107" s="233" t="s">
        <v>417</v>
      </c>
      <c r="K107" s="234">
        <f>K106-K95</f>
        <v>1162.6415622801471</v>
      </c>
    </row>
    <row r="108" spans="1:11" ht="16.5" thickBot="1">
      <c r="A108" s="137"/>
      <c r="B108" s="138"/>
      <c r="C108" s="139"/>
      <c r="D108" s="140"/>
      <c r="E108" s="137"/>
      <c r="F108" s="138"/>
      <c r="G108" s="141"/>
      <c r="H108" s="142"/>
      <c r="J108" s="89"/>
      <c r="K108" s="12"/>
    </row>
    <row r="109" spans="9:11" ht="15.75">
      <c r="I109" s="15"/>
      <c r="J109" s="235" t="s">
        <v>443</v>
      </c>
      <c r="K109" s="236">
        <f>K107-E107</f>
        <v>300.11906871565225</v>
      </c>
    </row>
    <row r="110" spans="9:11" ht="16.5" thickBot="1">
      <c r="I110" s="15"/>
      <c r="J110" s="237" t="s">
        <v>444</v>
      </c>
      <c r="K110" s="238">
        <f>K109/E107</f>
        <v>0.34795506314898317</v>
      </c>
    </row>
    <row r="111" spans="4:11" ht="16.5" thickBot="1">
      <c r="D111" s="144"/>
      <c r="I111" s="15"/>
      <c r="J111" s="256"/>
      <c r="K111" s="257"/>
    </row>
    <row r="112" spans="4:11" ht="15.75">
      <c r="D112" s="144"/>
      <c r="I112" s="15"/>
      <c r="J112" s="235" t="s">
        <v>460</v>
      </c>
      <c r="K112" s="259"/>
    </row>
    <row r="113" spans="4:11" ht="15.75">
      <c r="D113" s="144"/>
      <c r="I113" s="15"/>
      <c r="J113" s="258"/>
      <c r="K113" s="260" t="s">
        <v>464</v>
      </c>
    </row>
    <row r="114" spans="4:12" ht="15.75">
      <c r="D114" s="144"/>
      <c r="I114" s="15"/>
      <c r="J114" s="258" t="s">
        <v>461</v>
      </c>
      <c r="K114" s="261">
        <f>G91*5.5</f>
        <v>599.5529870068532</v>
      </c>
      <c r="L114" s="263" t="s">
        <v>467</v>
      </c>
    </row>
    <row r="115" spans="4:12" ht="15.75">
      <c r="D115" s="144"/>
      <c r="I115" s="15"/>
      <c r="J115" s="258" t="s">
        <v>462</v>
      </c>
      <c r="K115" s="261">
        <f>K114</f>
        <v>599.5529870068532</v>
      </c>
      <c r="L115" s="263" t="s">
        <v>467</v>
      </c>
    </row>
    <row r="116" spans="4:12" ht="16.5" thickBot="1">
      <c r="D116" s="144"/>
      <c r="I116" s="15"/>
      <c r="J116" s="237" t="s">
        <v>463</v>
      </c>
      <c r="K116" s="262">
        <f>(E91+E92-0.07*0.95*(E93*(1+E79)+E94))*4.5</f>
        <v>346.2658962392521</v>
      </c>
      <c r="L116" s="263" t="s">
        <v>468</v>
      </c>
    </row>
    <row r="117" spans="9:11" ht="12.75">
      <c r="I117" s="15"/>
      <c r="J117" s="12"/>
      <c r="K117" s="143"/>
    </row>
    <row r="118" spans="9:11" ht="12.75">
      <c r="I118" s="15"/>
      <c r="J118" s="12"/>
      <c r="K118" s="143"/>
    </row>
    <row r="119" spans="9:11" ht="12.75">
      <c r="I119" s="15"/>
      <c r="J119" s="12"/>
      <c r="K119" s="143"/>
    </row>
    <row r="120" spans="4:11" ht="15.75">
      <c r="D120" s="144" t="s">
        <v>34</v>
      </c>
      <c r="I120" s="15"/>
      <c r="J120" s="12"/>
      <c r="K120" s="143"/>
    </row>
    <row r="121" spans="9:11" ht="13.5" thickBot="1">
      <c r="I121" s="15"/>
      <c r="J121" s="12"/>
      <c r="K121" s="143"/>
    </row>
    <row r="122" spans="3:11" ht="16.5" thickBot="1">
      <c r="C122" s="145" t="s">
        <v>35</v>
      </c>
      <c r="D122" s="49"/>
      <c r="E122" s="13">
        <v>36</v>
      </c>
      <c r="I122" s="15"/>
      <c r="J122" s="12"/>
      <c r="K122" s="12"/>
    </row>
    <row r="123" spans="3:11" ht="16.5" thickBot="1">
      <c r="C123" s="107" t="s">
        <v>16</v>
      </c>
      <c r="D123" s="49"/>
      <c r="E123" s="173">
        <v>1.2</v>
      </c>
      <c r="F123" s="50"/>
      <c r="I123" s="15"/>
      <c r="J123" s="12"/>
      <c r="K123" s="146"/>
    </row>
    <row r="124" spans="9:11" ht="12.75">
      <c r="I124" s="15"/>
      <c r="J124" s="12"/>
      <c r="K124" s="147"/>
    </row>
    <row r="125" spans="3:11" ht="18.75" thickBot="1">
      <c r="C125" s="112" t="s">
        <v>18</v>
      </c>
      <c r="D125" s="148"/>
      <c r="E125" s="113">
        <f>E122*64.73</f>
        <v>2330.28</v>
      </c>
      <c r="F125" s="50"/>
      <c r="I125" s="15"/>
      <c r="J125" s="89"/>
      <c r="K125" s="149"/>
    </row>
    <row r="126" spans="3:11" ht="18">
      <c r="C126" s="150"/>
      <c r="D126" s="151"/>
      <c r="E126" s="152"/>
      <c r="I126" s="15"/>
      <c r="J126" s="89"/>
      <c r="K126" s="149"/>
    </row>
    <row r="127" spans="3:11" ht="18">
      <c r="C127" s="150"/>
      <c r="D127" s="151"/>
      <c r="E127" s="152"/>
      <c r="I127" s="15"/>
      <c r="J127" s="89"/>
      <c r="K127" s="149"/>
    </row>
    <row r="128" spans="2:8" ht="15.75">
      <c r="B128" s="114"/>
      <c r="C128" s="153" t="s">
        <v>20</v>
      </c>
      <c r="E128" s="2"/>
      <c r="F128" s="15"/>
      <c r="G128" s="89"/>
      <c r="H128" s="149"/>
    </row>
    <row r="129" spans="6:8" ht="12.75">
      <c r="F129" s="50" t="s">
        <v>374</v>
      </c>
      <c r="H129" s="149"/>
    </row>
    <row r="130" spans="3:11" ht="12.75">
      <c r="C130" s="21">
        <v>400</v>
      </c>
      <c r="D130" s="21" t="s">
        <v>21</v>
      </c>
      <c r="E130" s="115">
        <f>E125*nuevopuntoindice*0.82</f>
        <v>600.19157736</v>
      </c>
      <c r="F130" s="11" t="s">
        <v>375</v>
      </c>
      <c r="H130" s="149"/>
      <c r="I130" s="21">
        <v>400</v>
      </c>
      <c r="J130" s="21" t="s">
        <v>21</v>
      </c>
      <c r="K130" s="115">
        <f>E125*indicefeb07*0.82</f>
        <v>868.0898872800001</v>
      </c>
    </row>
    <row r="131" spans="3:11" ht="12.75">
      <c r="C131" s="21">
        <v>406</v>
      </c>
      <c r="D131" s="21" t="s">
        <v>22</v>
      </c>
      <c r="E131" s="115">
        <f>(E130+E133+E136)*E123</f>
        <v>875.955764832</v>
      </c>
      <c r="F131" s="14" t="s">
        <v>376</v>
      </c>
      <c r="H131" s="149"/>
      <c r="I131" s="21">
        <v>406</v>
      </c>
      <c r="J131" s="21" t="s">
        <v>22</v>
      </c>
      <c r="K131" s="115">
        <f>(K130+K133+K136)*E123</f>
        <v>1041.7078647360001</v>
      </c>
    </row>
    <row r="132" spans="2:11" ht="12.75">
      <c r="B132" s="15"/>
      <c r="C132" s="21">
        <v>432</v>
      </c>
      <c r="D132" s="21" t="s">
        <v>370</v>
      </c>
      <c r="E132" s="154">
        <f>IF(E122&gt;15,40.5,nuevocod06horas*E122)*0.82</f>
        <v>33.21</v>
      </c>
      <c r="F132" s="199">
        <v>25.5</v>
      </c>
      <c r="H132" s="149"/>
      <c r="I132" s="21">
        <v>432</v>
      </c>
      <c r="J132" s="21" t="s">
        <v>370</v>
      </c>
      <c r="K132" s="154">
        <f>IF(E122&gt;20,162,cod06medfeb07*E122)*0.82</f>
        <v>132.84</v>
      </c>
    </row>
    <row r="133" spans="2:11" ht="12.75">
      <c r="B133" s="15"/>
      <c r="C133" s="21">
        <v>542</v>
      </c>
      <c r="D133" s="21" t="s">
        <v>371</v>
      </c>
      <c r="E133" s="115">
        <f>nuevocod38med*E122*0.82</f>
        <v>104.14656</v>
      </c>
      <c r="F133" s="14" t="s">
        <v>377</v>
      </c>
      <c r="G133" s="15">
        <f>(E134+E135-(E136*(1+E123)+E137)*0.07*0.95)*F132</f>
        <v>3699.2719358096033</v>
      </c>
      <c r="H133" s="149"/>
      <c r="I133" s="21">
        <v>542</v>
      </c>
      <c r="J133" s="21" t="s">
        <v>371</v>
      </c>
      <c r="K133" s="115">
        <f>cod38medfeb07*E122*0.82</f>
        <v>0</v>
      </c>
    </row>
    <row r="134" spans="2:11" ht="12.75">
      <c r="B134" s="15"/>
      <c r="C134" s="21">
        <v>434</v>
      </c>
      <c r="D134" s="21" t="s">
        <v>365</v>
      </c>
      <c r="E134" s="115">
        <f>(E130+E131+E132+E133+E136+E137)*0.07*0.95</f>
        <v>109.00207199576799</v>
      </c>
      <c r="F134" s="14" t="s">
        <v>378</v>
      </c>
      <c r="G134" s="15">
        <f>G133/18</f>
        <v>205.51510754497795</v>
      </c>
      <c r="H134" s="149"/>
      <c r="I134" s="21">
        <v>434</v>
      </c>
      <c r="J134" s="21" t="s">
        <v>365</v>
      </c>
      <c r="K134" s="115">
        <f>(K130+K131+K132+K133+K136+K137)*0.07*0.95</f>
        <v>135.83541050906402</v>
      </c>
    </row>
    <row r="135" spans="2:11" ht="12.75">
      <c r="B135" s="15"/>
      <c r="C135" s="21">
        <v>438</v>
      </c>
      <c r="D135" s="21" t="s">
        <v>366</v>
      </c>
      <c r="E135" s="115">
        <f>(E133/0.82+(E125*0.2725+(E125*0.2725+E133/0.82))*0.07)*0.216*0.82</f>
        <v>39.81635318304</v>
      </c>
      <c r="F135" s="15"/>
      <c r="G135" s="89" t="s">
        <v>379</v>
      </c>
      <c r="H135" s="149"/>
      <c r="I135" s="21">
        <v>438</v>
      </c>
      <c r="J135" s="21" t="s">
        <v>366</v>
      </c>
      <c r="K135" s="115">
        <f>E135</f>
        <v>39.81635318304</v>
      </c>
    </row>
    <row r="136" spans="2:11" ht="12.75">
      <c r="B136" s="15"/>
      <c r="C136" s="21">
        <v>437</v>
      </c>
      <c r="D136" s="118" t="s">
        <v>414</v>
      </c>
      <c r="E136" s="172">
        <f>IF(E122&gt;30,62.5,E122*2.08333)*H63*0.82*frac</f>
        <v>25.625</v>
      </c>
      <c r="F136" s="208">
        <f>H63</f>
        <v>0.5</v>
      </c>
      <c r="G136" s="146" t="s">
        <v>469</v>
      </c>
      <c r="H136" s="149"/>
      <c r="I136" s="21">
        <v>437</v>
      </c>
      <c r="J136" s="118" t="s">
        <v>414</v>
      </c>
      <c r="K136" s="172">
        <v>0</v>
      </c>
    </row>
    <row r="137" spans="2:11" ht="12.75">
      <c r="B137" s="15"/>
      <c r="C137" s="21">
        <v>439</v>
      </c>
      <c r="D137" s="118" t="s">
        <v>415</v>
      </c>
      <c r="E137" s="172">
        <f>IF(E122&gt;30,62.5,E122*2.08333)*H62*0.82*frac</f>
        <v>0</v>
      </c>
      <c r="F137" s="209">
        <f>H62</f>
        <v>0</v>
      </c>
      <c r="G137" s="146" t="s">
        <v>420</v>
      </c>
      <c r="H137" s="149"/>
      <c r="I137" s="21">
        <v>439</v>
      </c>
      <c r="J137" s="118" t="s">
        <v>415</v>
      </c>
      <c r="K137" s="172">
        <v>0</v>
      </c>
    </row>
    <row r="138" spans="1:12" ht="15.75">
      <c r="A138" s="2"/>
      <c r="B138" s="15"/>
      <c r="C138" s="21">
        <v>417</v>
      </c>
      <c r="D138" s="118" t="s">
        <v>400</v>
      </c>
      <c r="E138" s="172">
        <f>G134</f>
        <v>205.51510754497795</v>
      </c>
      <c r="F138" s="14"/>
      <c r="G138" s="117"/>
      <c r="H138" s="15"/>
      <c r="I138" s="21">
        <v>417</v>
      </c>
      <c r="J138" s="118" t="s">
        <v>400</v>
      </c>
      <c r="K138" s="172">
        <v>0</v>
      </c>
      <c r="L138" s="264" t="s">
        <v>470</v>
      </c>
    </row>
    <row r="139" spans="2:11" ht="13.5" thickBot="1">
      <c r="B139" s="15"/>
      <c r="C139" s="21"/>
      <c r="D139" s="118" t="s">
        <v>395</v>
      </c>
      <c r="E139" s="170">
        <v>0</v>
      </c>
      <c r="F139" s="15"/>
      <c r="G139" s="89"/>
      <c r="H139" s="149"/>
      <c r="I139" s="21"/>
      <c r="J139" s="118" t="s">
        <v>395</v>
      </c>
      <c r="K139" s="170">
        <v>0</v>
      </c>
    </row>
    <row r="140" spans="2:11" ht="13.5" thickBot="1">
      <c r="B140" s="15"/>
      <c r="C140" s="119"/>
      <c r="D140" s="120" t="s">
        <v>25</v>
      </c>
      <c r="E140" s="155">
        <f>SUM(E130:E139)</f>
        <v>1993.462434915786</v>
      </c>
      <c r="F140" s="15"/>
      <c r="G140" s="89"/>
      <c r="H140" s="149"/>
      <c r="I140" s="119"/>
      <c r="J140" s="120" t="s">
        <v>25</v>
      </c>
      <c r="K140" s="155">
        <f>SUM(K130:K139)</f>
        <v>2218.2895157081043</v>
      </c>
    </row>
    <row r="141" spans="2:11" ht="12.75">
      <c r="B141" s="15"/>
      <c r="C141" s="21">
        <v>703</v>
      </c>
      <c r="D141" s="122" t="s">
        <v>26</v>
      </c>
      <c r="E141" s="123">
        <f>(E140-E139)*0.0025</f>
        <v>4.983656087289465</v>
      </c>
      <c r="F141" s="15"/>
      <c r="G141" s="89"/>
      <c r="H141" s="149"/>
      <c r="I141" s="21">
        <v>703</v>
      </c>
      <c r="J141" s="122" t="s">
        <v>26</v>
      </c>
      <c r="K141" s="123">
        <f>(K140-K139)*0.0025</f>
        <v>5.545723789270261</v>
      </c>
    </row>
    <row r="142" spans="3:11" ht="12.75">
      <c r="C142" s="22">
        <v>707</v>
      </c>
      <c r="D142" s="124" t="s">
        <v>27</v>
      </c>
      <c r="E142" s="19">
        <f>(E140-E139)*0.03</f>
        <v>59.80387304747357</v>
      </c>
      <c r="F142" s="15"/>
      <c r="G142" s="89"/>
      <c r="H142" s="149"/>
      <c r="I142" s="22">
        <v>707</v>
      </c>
      <c r="J142" s="124" t="s">
        <v>27</v>
      </c>
      <c r="K142" s="19">
        <f>(K140-K139)*0.03</f>
        <v>66.54868547124313</v>
      </c>
    </row>
    <row r="143" spans="2:11" ht="12.75">
      <c r="B143" s="17"/>
      <c r="C143" s="22">
        <v>709</v>
      </c>
      <c r="D143" s="124" t="s">
        <v>28</v>
      </c>
      <c r="E143" s="19">
        <f>(E140-E139)*0.0213</f>
        <v>42.46074986370624</v>
      </c>
      <c r="F143" s="15"/>
      <c r="G143" s="89"/>
      <c r="H143" s="149"/>
      <c r="I143" s="22">
        <v>709</v>
      </c>
      <c r="J143" s="124" t="s">
        <v>28</v>
      </c>
      <c r="K143" s="19">
        <f>(K140-K139)*0.0213</f>
        <v>47.24956668458262</v>
      </c>
    </row>
    <row r="144" spans="2:11" ht="12.75">
      <c r="B144" s="17"/>
      <c r="C144" s="18">
        <v>710</v>
      </c>
      <c r="D144" s="124" t="s">
        <v>29</v>
      </c>
      <c r="E144" s="156">
        <f>(E140-E139)*0.00754</f>
        <v>15.030706759265026</v>
      </c>
      <c r="F144" s="15"/>
      <c r="G144" s="89"/>
      <c r="H144" s="149"/>
      <c r="I144" s="18">
        <v>710</v>
      </c>
      <c r="J144" s="124" t="s">
        <v>29</v>
      </c>
      <c r="K144" s="156">
        <f>(K140-K139)*0.00754</f>
        <v>16.725902948439106</v>
      </c>
    </row>
    <row r="145" spans="2:11" ht="12.75">
      <c r="B145" s="17"/>
      <c r="C145" s="18">
        <v>713</v>
      </c>
      <c r="D145" s="124" t="s">
        <v>30</v>
      </c>
      <c r="E145" s="19">
        <f>(E140-E139)*0.007</f>
        <v>13.954237044410501</v>
      </c>
      <c r="F145" s="15"/>
      <c r="G145" s="89"/>
      <c r="H145" s="149"/>
      <c r="I145" s="18">
        <v>713</v>
      </c>
      <c r="J145" s="124" t="s">
        <v>30</v>
      </c>
      <c r="K145" s="19">
        <f>(K140-K139)*0.007</f>
        <v>15.528026609956731</v>
      </c>
    </row>
    <row r="146" spans="2:11" ht="13.5" thickBot="1">
      <c r="B146" s="20"/>
      <c r="C146" s="18"/>
      <c r="D146" s="125" t="s">
        <v>31</v>
      </c>
      <c r="E146" s="58">
        <v>0</v>
      </c>
      <c r="F146" s="15"/>
      <c r="G146" s="89"/>
      <c r="H146" s="149"/>
      <c r="I146" s="18"/>
      <c r="J146" s="125" t="s">
        <v>31</v>
      </c>
      <c r="K146" s="58">
        <v>0</v>
      </c>
    </row>
    <row r="147" spans="2:11" ht="13.5" thickBot="1">
      <c r="B147" s="15"/>
      <c r="C147" s="126"/>
      <c r="D147" s="120" t="s">
        <v>32</v>
      </c>
      <c r="E147" s="157">
        <f>SUM(E141:E146)</f>
        <v>136.2332228021448</v>
      </c>
      <c r="F147" s="194" t="s">
        <v>416</v>
      </c>
      <c r="G147" s="89"/>
      <c r="H147" s="149"/>
      <c r="I147" s="126"/>
      <c r="J147" s="120" t="s">
        <v>32</v>
      </c>
      <c r="K147" s="157">
        <f>SUM(K141:K146)</f>
        <v>151.59790550349183</v>
      </c>
    </row>
    <row r="148" spans="2:11" ht="13.5" thickBot="1">
      <c r="B148" s="15"/>
      <c r="C148" s="127"/>
      <c r="D148" s="128"/>
      <c r="E148" s="129"/>
      <c r="F148" s="205">
        <f>E149-E138</f>
        <v>1651.714104568663</v>
      </c>
      <c r="G148" s="89"/>
      <c r="H148" s="149"/>
      <c r="I148" s="127"/>
      <c r="J148" s="128"/>
      <c r="K148" s="129"/>
    </row>
    <row r="149" spans="3:11" ht="13.5" thickBot="1">
      <c r="C149" s="130"/>
      <c r="D149" s="131" t="s">
        <v>33</v>
      </c>
      <c r="E149" s="158">
        <f>E140-E147</f>
        <v>1857.229212113641</v>
      </c>
      <c r="F149" s="15"/>
      <c r="G149" s="12"/>
      <c r="H149" s="159"/>
      <c r="I149" s="130"/>
      <c r="J149" s="131" t="s">
        <v>33</v>
      </c>
      <c r="K149" s="158">
        <f>K140-K147</f>
        <v>2066.6916102046125</v>
      </c>
    </row>
    <row r="150" spans="3:8" ht="12.75">
      <c r="C150" s="21"/>
      <c r="D150" s="160"/>
      <c r="E150" s="161"/>
      <c r="F150" s="15"/>
      <c r="G150" s="12"/>
      <c r="H150" s="162"/>
    </row>
    <row r="151" spans="2:11" ht="15.75">
      <c r="B151" s="4"/>
      <c r="C151" s="133"/>
      <c r="D151" s="233" t="s">
        <v>417</v>
      </c>
      <c r="E151" s="234">
        <f>E149-E138</f>
        <v>1651.714104568663</v>
      </c>
      <c r="F151" s="4"/>
      <c r="G151" s="135"/>
      <c r="H151" s="136"/>
      <c r="I151" s="15"/>
      <c r="J151" s="233" t="s">
        <v>417</v>
      </c>
      <c r="K151" s="234">
        <f>K149-K138</f>
        <v>2066.6916102046125</v>
      </c>
    </row>
    <row r="152" spans="1:11" ht="16.5" thickBot="1">
      <c r="A152" s="137"/>
      <c r="B152" s="138"/>
      <c r="C152" s="139"/>
      <c r="D152" s="140"/>
      <c r="E152" s="137"/>
      <c r="F152" s="138"/>
      <c r="G152" s="141"/>
      <c r="H152" s="142"/>
      <c r="I152" s="15"/>
      <c r="J152" s="12"/>
      <c r="K152" s="143"/>
    </row>
    <row r="153" spans="2:11" ht="15.75">
      <c r="B153" s="4"/>
      <c r="C153" s="133"/>
      <c r="D153" s="134"/>
      <c r="F153" s="4"/>
      <c r="G153" s="135"/>
      <c r="H153" s="136"/>
      <c r="I153" s="15"/>
      <c r="J153" s="235" t="s">
        <v>443</v>
      </c>
      <c r="K153" s="236">
        <f>K151-E151</f>
        <v>414.97750563594946</v>
      </c>
    </row>
    <row r="154" spans="2:11" ht="16.5" thickBot="1">
      <c r="B154" s="4"/>
      <c r="C154" s="144"/>
      <c r="F154" s="4"/>
      <c r="G154" s="135"/>
      <c r="H154" s="136"/>
      <c r="I154" s="15"/>
      <c r="J154" s="237" t="s">
        <v>444</v>
      </c>
      <c r="K154" s="238">
        <f>K153/E151</f>
        <v>0.2512405170411248</v>
      </c>
    </row>
    <row r="155" spans="2:11" ht="16.5" thickBot="1">
      <c r="B155" s="4"/>
      <c r="C155" s="144"/>
      <c r="D155" s="144"/>
      <c r="F155" s="4"/>
      <c r="G155" s="135"/>
      <c r="H155" s="136"/>
      <c r="I155" s="15"/>
      <c r="J155" s="256"/>
      <c r="K155" s="257"/>
    </row>
    <row r="156" spans="2:11" ht="15.75">
      <c r="B156" s="4"/>
      <c r="C156" s="144"/>
      <c r="D156" s="144"/>
      <c r="F156" s="4"/>
      <c r="G156" s="135"/>
      <c r="H156" s="136"/>
      <c r="I156" s="15"/>
      <c r="J156" s="235" t="s">
        <v>460</v>
      </c>
      <c r="K156" s="259"/>
    </row>
    <row r="157" spans="2:11" ht="15.75">
      <c r="B157" s="4"/>
      <c r="C157" s="144"/>
      <c r="D157" s="144"/>
      <c r="F157" s="4"/>
      <c r="G157" s="135"/>
      <c r="H157" s="136"/>
      <c r="I157" s="15"/>
      <c r="J157" s="258"/>
      <c r="K157" s="260" t="s">
        <v>464</v>
      </c>
    </row>
    <row r="158" spans="2:12" ht="15.75">
      <c r="B158" s="4"/>
      <c r="C158" s="144"/>
      <c r="D158" s="144"/>
      <c r="F158" s="4"/>
      <c r="G158" s="135"/>
      <c r="H158" s="136"/>
      <c r="I158" s="15"/>
      <c r="J158" s="258" t="s">
        <v>461</v>
      </c>
      <c r="K158" s="261">
        <f>G134*5.5</f>
        <v>1130.3330914973787</v>
      </c>
      <c r="L158" s="263" t="s">
        <v>467</v>
      </c>
    </row>
    <row r="159" spans="2:12" ht="15.75">
      <c r="B159" s="4"/>
      <c r="C159" s="144"/>
      <c r="D159" s="144"/>
      <c r="F159" s="4"/>
      <c r="G159" s="135"/>
      <c r="H159" s="136"/>
      <c r="I159" s="15"/>
      <c r="J159" s="258" t="s">
        <v>462</v>
      </c>
      <c r="K159" s="261">
        <f>K158</f>
        <v>1130.3330914973787</v>
      </c>
      <c r="L159" s="263" t="s">
        <v>467</v>
      </c>
    </row>
    <row r="160" spans="2:12" ht="16.5" thickBot="1">
      <c r="B160" s="4"/>
      <c r="C160" s="144"/>
      <c r="D160" s="144"/>
      <c r="F160" s="4"/>
      <c r="G160" s="135"/>
      <c r="H160" s="136"/>
      <c r="I160" s="15"/>
      <c r="J160" s="237" t="s">
        <v>463</v>
      </c>
      <c r="K160" s="262">
        <f>(E134+E135-(E136*(1+E123)+E137)*0.07*0.95)*4.5</f>
        <v>652.8126945546359</v>
      </c>
      <c r="L160" s="263" t="s">
        <v>468</v>
      </c>
    </row>
    <row r="161" spans="9:11" ht="12.75">
      <c r="I161" s="15"/>
      <c r="J161" s="12"/>
      <c r="K161" s="12"/>
    </row>
    <row r="162" spans="4:11" ht="15.75">
      <c r="D162" s="144" t="s">
        <v>36</v>
      </c>
      <c r="I162" s="15"/>
      <c r="J162" s="12"/>
      <c r="K162" s="12"/>
    </row>
    <row r="163" spans="9:11" ht="13.5" thickBot="1">
      <c r="I163" s="15"/>
      <c r="J163" s="12"/>
      <c r="K163" s="12"/>
    </row>
    <row r="164" spans="3:11" ht="16.5" thickBot="1">
      <c r="C164" s="145" t="s">
        <v>35</v>
      </c>
      <c r="D164" s="49"/>
      <c r="E164" s="13">
        <v>36</v>
      </c>
      <c r="H164" s="109"/>
      <c r="I164" s="15"/>
      <c r="J164" s="12"/>
      <c r="K164" s="146"/>
    </row>
    <row r="165" spans="3:11" ht="16.5" thickBot="1">
      <c r="C165" s="107" t="s">
        <v>16</v>
      </c>
      <c r="D165" s="49"/>
      <c r="E165" s="206">
        <v>1.2</v>
      </c>
      <c r="F165" s="50"/>
      <c r="I165" s="15"/>
      <c r="J165" s="12"/>
      <c r="K165" s="147"/>
    </row>
    <row r="166" spans="9:11" ht="12.75">
      <c r="I166" s="15"/>
      <c r="J166" s="89"/>
      <c r="K166" s="149"/>
    </row>
    <row r="167" spans="3:11" ht="18.75" thickBot="1">
      <c r="C167" s="112" t="s">
        <v>18</v>
      </c>
      <c r="D167" s="148"/>
      <c r="E167" s="163">
        <f>E164*86.9</f>
        <v>3128.4</v>
      </c>
      <c r="F167" s="11" t="s">
        <v>37</v>
      </c>
      <c r="I167" s="15"/>
      <c r="J167" s="12"/>
      <c r="K167" s="149"/>
    </row>
    <row r="168" spans="9:11" ht="12.75">
      <c r="I168" s="15"/>
      <c r="J168" s="12"/>
      <c r="K168" s="12"/>
    </row>
    <row r="169" spans="3:11" ht="12.75">
      <c r="C169" s="2"/>
      <c r="D169" s="2"/>
      <c r="E169" s="164"/>
      <c r="I169" s="15"/>
      <c r="J169" s="12"/>
      <c r="K169" s="89"/>
    </row>
    <row r="170" spans="2:8" ht="15.75">
      <c r="B170" s="114"/>
      <c r="C170" s="153" t="s">
        <v>20</v>
      </c>
      <c r="E170" s="2"/>
      <c r="F170" s="15"/>
      <c r="G170" s="89"/>
      <c r="H170" s="149"/>
    </row>
    <row r="171" spans="6:8" ht="12.75">
      <c r="F171" s="50" t="s">
        <v>374</v>
      </c>
      <c r="H171" s="149"/>
    </row>
    <row r="172" spans="3:11" ht="12.75">
      <c r="C172" s="21">
        <v>400</v>
      </c>
      <c r="D172" s="21" t="s">
        <v>21</v>
      </c>
      <c r="E172" s="115">
        <f>E167*nuevopuntoindice*0.82</f>
        <v>805.7569608</v>
      </c>
      <c r="F172" s="11" t="s">
        <v>375</v>
      </c>
      <c r="H172" s="149"/>
      <c r="I172" s="21">
        <v>400</v>
      </c>
      <c r="J172" s="21" t="s">
        <v>21</v>
      </c>
      <c r="K172" s="115">
        <f>E167*indicefeb07*0.82</f>
        <v>1165.4103383999998</v>
      </c>
    </row>
    <row r="173" spans="3:11" ht="12.75">
      <c r="C173" s="21">
        <v>406</v>
      </c>
      <c r="D173" s="21" t="s">
        <v>22</v>
      </c>
      <c r="E173" s="115">
        <f>(E172+E175+E178)*E165</f>
        <v>1086.5725929599998</v>
      </c>
      <c r="F173" s="14" t="s">
        <v>376</v>
      </c>
      <c r="H173" s="149"/>
      <c r="I173" s="21">
        <v>406</v>
      </c>
      <c r="J173" s="21" t="s">
        <v>22</v>
      </c>
      <c r="K173" s="115">
        <f>(K172+K175+K178)*E165</f>
        <v>1398.4924060799997</v>
      </c>
    </row>
    <row r="174" spans="2:11" ht="12.75">
      <c r="B174" s="15"/>
      <c r="C174" s="21">
        <v>432</v>
      </c>
      <c r="D174" s="21" t="s">
        <v>23</v>
      </c>
      <c r="E174" s="154">
        <f>IF(E164&gt;15,40.5,nuevocod06horas*E164)*0.82</f>
        <v>33.21</v>
      </c>
      <c r="F174" s="199">
        <v>25.5</v>
      </c>
      <c r="H174" s="149"/>
      <c r="I174" s="21">
        <v>432</v>
      </c>
      <c r="J174" s="21" t="s">
        <v>370</v>
      </c>
      <c r="K174" s="154">
        <f>IF(E164&gt;15,121.5,cod06supfeb07*E164)*0.82</f>
        <v>99.63</v>
      </c>
    </row>
    <row r="175" spans="2:11" ht="12.75">
      <c r="B175" s="15"/>
      <c r="C175" s="21">
        <v>542</v>
      </c>
      <c r="D175" s="21" t="s">
        <v>24</v>
      </c>
      <c r="E175" s="115">
        <f>nuevocod38sup*E164*0.82</f>
        <v>74.09519999999998</v>
      </c>
      <c r="F175" s="14" t="s">
        <v>377</v>
      </c>
      <c r="G175" s="15">
        <f>(E176+E177-0.07*0.95*(E178*(1+E165)+E179))*F174</f>
        <v>4314.465308598119</v>
      </c>
      <c r="H175" s="149"/>
      <c r="I175" s="21">
        <v>542</v>
      </c>
      <c r="J175" s="21" t="s">
        <v>371</v>
      </c>
      <c r="K175" s="115">
        <f>cod38supfeb07*E164*0.82</f>
        <v>0</v>
      </c>
    </row>
    <row r="176" spans="2:11" ht="12.75">
      <c r="B176" s="15"/>
      <c r="C176" s="21">
        <v>434</v>
      </c>
      <c r="D176" s="165" t="s">
        <v>365</v>
      </c>
      <c r="E176" s="115">
        <f>(E172+E173+E174+E175+E178+E179)*0.07*0.95</f>
        <v>134.67977362503999</v>
      </c>
      <c r="F176" s="14" t="s">
        <v>378</v>
      </c>
      <c r="G176" s="15">
        <f>G175/18</f>
        <v>239.69251714433994</v>
      </c>
      <c r="H176" s="149"/>
      <c r="I176" s="21">
        <v>434</v>
      </c>
      <c r="J176" s="21" t="s">
        <v>365</v>
      </c>
      <c r="K176" s="115">
        <f>(K172+K173+K174+K175+K178+K179)*0.07*0.95</f>
        <v>177.12492750791998</v>
      </c>
    </row>
    <row r="177" spans="2:11" ht="12.75">
      <c r="B177" s="15"/>
      <c r="C177" s="21">
        <v>438</v>
      </c>
      <c r="D177" s="165" t="s">
        <v>366</v>
      </c>
      <c r="E177" s="115">
        <f>(E175/0.82+(E167*0.2725+(E167*0.2725+E175/0.82))*0.07)*0.216*0.82</f>
        <v>38.2638818592</v>
      </c>
      <c r="F177" s="15"/>
      <c r="G177" s="89" t="s">
        <v>379</v>
      </c>
      <c r="H177" s="149"/>
      <c r="I177" s="21">
        <v>438</v>
      </c>
      <c r="J177" s="21" t="s">
        <v>366</v>
      </c>
      <c r="K177" s="115">
        <f>E177</f>
        <v>38.2638818592</v>
      </c>
    </row>
    <row r="178" spans="2:11" ht="12.75">
      <c r="B178" s="15"/>
      <c r="C178" s="21">
        <v>437</v>
      </c>
      <c r="D178" s="118" t="s">
        <v>414</v>
      </c>
      <c r="E178" s="172">
        <f>IF(E164&gt;30,62.5,E164*2.08333)*H63*0.82*frac</f>
        <v>25.625</v>
      </c>
      <c r="F178" s="208">
        <f>H63</f>
        <v>0.5</v>
      </c>
      <c r="G178" s="146" t="s">
        <v>469</v>
      </c>
      <c r="H178" s="149"/>
      <c r="I178" s="21">
        <v>437</v>
      </c>
      <c r="J178" s="118" t="s">
        <v>414</v>
      </c>
      <c r="K178" s="172">
        <v>0</v>
      </c>
    </row>
    <row r="179" spans="2:11" ht="12.75">
      <c r="B179" s="15"/>
      <c r="C179" s="21">
        <v>439</v>
      </c>
      <c r="D179" s="118" t="s">
        <v>415</v>
      </c>
      <c r="E179" s="172">
        <f>IF(E164&gt;30,62.5,E164*2.08333)*H62*0.82*frac</f>
        <v>0</v>
      </c>
      <c r="F179" s="209">
        <f>H62</f>
        <v>0</v>
      </c>
      <c r="G179" s="146" t="s">
        <v>420</v>
      </c>
      <c r="H179" s="149"/>
      <c r="I179" s="21">
        <v>439</v>
      </c>
      <c r="J179" s="118" t="s">
        <v>415</v>
      </c>
      <c r="K179" s="172">
        <v>0</v>
      </c>
    </row>
    <row r="180" spans="1:12" ht="15.75">
      <c r="A180" s="2"/>
      <c r="B180" s="15"/>
      <c r="C180" s="21">
        <v>417</v>
      </c>
      <c r="D180" s="118" t="s">
        <v>400</v>
      </c>
      <c r="E180" s="172">
        <f>G176</f>
        <v>239.69251714433994</v>
      </c>
      <c r="F180" s="14"/>
      <c r="G180" s="117"/>
      <c r="H180" s="15"/>
      <c r="I180" s="21">
        <v>417</v>
      </c>
      <c r="J180" s="118" t="s">
        <v>400</v>
      </c>
      <c r="K180" s="172">
        <v>0</v>
      </c>
      <c r="L180" s="265" t="s">
        <v>470</v>
      </c>
    </row>
    <row r="181" spans="2:11" ht="13.5" thickBot="1">
      <c r="B181" s="15"/>
      <c r="C181" s="21"/>
      <c r="D181" s="118" t="s">
        <v>395</v>
      </c>
      <c r="E181" s="170">
        <v>0</v>
      </c>
      <c r="F181" s="15"/>
      <c r="G181" s="89"/>
      <c r="H181" s="149"/>
      <c r="I181" s="21"/>
      <c r="J181" s="118" t="s">
        <v>395</v>
      </c>
      <c r="K181" s="170">
        <v>0</v>
      </c>
    </row>
    <row r="182" spans="2:11" ht="13.5" thickBot="1">
      <c r="B182" s="15"/>
      <c r="C182" s="119"/>
      <c r="D182" s="120" t="s">
        <v>25</v>
      </c>
      <c r="E182" s="166">
        <f>SUM(E172:E181)</f>
        <v>2437.8959263885795</v>
      </c>
      <c r="F182" s="15"/>
      <c r="G182" s="89"/>
      <c r="H182" s="149"/>
      <c r="I182" s="119"/>
      <c r="J182" s="120" t="s">
        <v>25</v>
      </c>
      <c r="K182" s="155">
        <f>SUM(K172:K181)</f>
        <v>2878.9215538471194</v>
      </c>
    </row>
    <row r="183" spans="2:11" ht="12.75">
      <c r="B183" s="15"/>
      <c r="C183" s="21">
        <v>703</v>
      </c>
      <c r="D183" s="122" t="s">
        <v>26</v>
      </c>
      <c r="E183" s="123">
        <f>(E182-E181)*0.0025</f>
        <v>6.094739815971449</v>
      </c>
      <c r="F183" s="15"/>
      <c r="G183" s="89"/>
      <c r="H183" s="149"/>
      <c r="I183" s="21">
        <v>703</v>
      </c>
      <c r="J183" s="122" t="s">
        <v>26</v>
      </c>
      <c r="K183" s="123">
        <f>(K182-K181)*0.0025</f>
        <v>7.197303884617798</v>
      </c>
    </row>
    <row r="184" spans="3:11" ht="12.75">
      <c r="C184" s="22">
        <v>707</v>
      </c>
      <c r="D184" s="124" t="s">
        <v>27</v>
      </c>
      <c r="E184" s="19">
        <f>(E182-E181)*0.03</f>
        <v>73.13687779165738</v>
      </c>
      <c r="F184" s="15"/>
      <c r="G184" s="89"/>
      <c r="H184" s="149"/>
      <c r="I184" s="22">
        <v>707</v>
      </c>
      <c r="J184" s="124" t="s">
        <v>27</v>
      </c>
      <c r="K184" s="19">
        <f>(K182-K181)*0.03</f>
        <v>86.36764661541358</v>
      </c>
    </row>
    <row r="185" spans="2:11" ht="12.75">
      <c r="B185" s="17"/>
      <c r="C185" s="22">
        <v>709</v>
      </c>
      <c r="D185" s="124" t="s">
        <v>28</v>
      </c>
      <c r="E185" s="19">
        <f>(E182-E181)*0.0213</f>
        <v>51.92718323207674</v>
      </c>
      <c r="F185" s="15"/>
      <c r="G185" s="89"/>
      <c r="H185" s="149"/>
      <c r="I185" s="22">
        <v>709</v>
      </c>
      <c r="J185" s="124" t="s">
        <v>28</v>
      </c>
      <c r="K185" s="19">
        <f>(K182-K181)*0.0213</f>
        <v>61.32102909694364</v>
      </c>
    </row>
    <row r="186" spans="2:11" ht="12.75">
      <c r="B186" s="17"/>
      <c r="C186" s="18">
        <v>710</v>
      </c>
      <c r="D186" s="124" t="s">
        <v>29</v>
      </c>
      <c r="E186" s="19">
        <f>(E182-E181)*0.00754</f>
        <v>18.38173528496989</v>
      </c>
      <c r="F186" s="15"/>
      <c r="G186" s="89"/>
      <c r="H186" s="149"/>
      <c r="I186" s="18">
        <v>710</v>
      </c>
      <c r="J186" s="124" t="s">
        <v>29</v>
      </c>
      <c r="K186" s="156">
        <f>(K182-K181)*0.00754</f>
        <v>21.70706851600728</v>
      </c>
    </row>
    <row r="187" spans="2:11" ht="12.75">
      <c r="B187" s="17"/>
      <c r="C187" s="18">
        <v>713</v>
      </c>
      <c r="D187" s="124" t="s">
        <v>30</v>
      </c>
      <c r="E187" s="19">
        <f>(E182-E181)*0.007</f>
        <v>17.065271484720057</v>
      </c>
      <c r="F187" s="15"/>
      <c r="G187" s="89"/>
      <c r="H187" s="149"/>
      <c r="I187" s="18">
        <v>713</v>
      </c>
      <c r="J187" s="124" t="s">
        <v>30</v>
      </c>
      <c r="K187" s="19">
        <f>(K182-K181)*0.007</f>
        <v>20.152450876929837</v>
      </c>
    </row>
    <row r="188" spans="2:11" ht="13.5" thickBot="1">
      <c r="B188" s="20"/>
      <c r="C188" s="18"/>
      <c r="D188" s="125" t="s">
        <v>31</v>
      </c>
      <c r="E188" s="58">
        <v>0</v>
      </c>
      <c r="F188" s="15"/>
      <c r="G188" s="89"/>
      <c r="H188" s="149"/>
      <c r="I188" s="18"/>
      <c r="J188" s="125" t="s">
        <v>31</v>
      </c>
      <c r="K188" s="58">
        <v>0</v>
      </c>
    </row>
    <row r="189" spans="2:11" ht="13.5" thickBot="1">
      <c r="B189" s="15"/>
      <c r="C189" s="126"/>
      <c r="D189" s="120" t="s">
        <v>32</v>
      </c>
      <c r="E189" s="166">
        <f>SUM(E183:E188)</f>
        <v>166.60580760939553</v>
      </c>
      <c r="F189" s="194" t="s">
        <v>416</v>
      </c>
      <c r="G189" s="89"/>
      <c r="H189" s="149"/>
      <c r="I189" s="126"/>
      <c r="J189" s="120" t="s">
        <v>32</v>
      </c>
      <c r="K189" s="157">
        <f>SUM(K183:K188)</f>
        <v>196.7454989899121</v>
      </c>
    </row>
    <row r="190" spans="2:11" ht="13.5" thickBot="1">
      <c r="B190" s="15"/>
      <c r="C190" s="127"/>
      <c r="D190" s="128"/>
      <c r="E190" s="129"/>
      <c r="F190" s="205">
        <f>E191-E180</f>
        <v>2031.597601634844</v>
      </c>
      <c r="G190" s="89"/>
      <c r="H190" s="149"/>
      <c r="I190" s="127"/>
      <c r="J190" s="128"/>
      <c r="K190" s="129"/>
    </row>
    <row r="191" spans="3:11" ht="13.5" thickBot="1">
      <c r="C191" s="130"/>
      <c r="D191" s="131" t="s">
        <v>33</v>
      </c>
      <c r="E191" s="167">
        <f>E182-E189</f>
        <v>2271.290118779184</v>
      </c>
      <c r="F191" s="15"/>
      <c r="G191" s="12"/>
      <c r="H191" s="159"/>
      <c r="I191" s="130"/>
      <c r="J191" s="131" t="s">
        <v>33</v>
      </c>
      <c r="K191" s="158">
        <f>K182-K189</f>
        <v>2682.1760548572074</v>
      </c>
    </row>
    <row r="192" spans="3:8" ht="12.75">
      <c r="C192" s="21"/>
      <c r="D192" s="160"/>
      <c r="E192" s="161"/>
      <c r="F192" s="15"/>
      <c r="G192" s="12"/>
      <c r="H192" s="162"/>
    </row>
    <row r="193" spans="4:11" ht="15.75">
      <c r="D193" s="233" t="s">
        <v>417</v>
      </c>
      <c r="E193" s="234">
        <f>E191-E180</f>
        <v>2031.597601634844</v>
      </c>
      <c r="I193" s="15"/>
      <c r="J193" s="233" t="s">
        <v>417</v>
      </c>
      <c r="K193" s="234">
        <f>K191-K180</f>
        <v>2682.1760548572074</v>
      </c>
    </row>
    <row r="194" spans="9:11" ht="13.5" thickBot="1">
      <c r="I194" s="15"/>
      <c r="J194" s="12"/>
      <c r="K194" s="143"/>
    </row>
    <row r="195" spans="9:11" ht="15.75">
      <c r="I195" s="15"/>
      <c r="J195" s="235" t="s">
        <v>443</v>
      </c>
      <c r="K195" s="236">
        <f>K193-E193</f>
        <v>650.5784532223634</v>
      </c>
    </row>
    <row r="196" spans="9:11" ht="16.5" thickBot="1">
      <c r="I196" s="15"/>
      <c r="J196" s="237" t="s">
        <v>444</v>
      </c>
      <c r="K196" s="238">
        <f>K195/E193</f>
        <v>0.3202299769889654</v>
      </c>
    </row>
    <row r="197" spans="9:11" ht="16.5" thickBot="1">
      <c r="I197" s="15"/>
      <c r="J197" s="256"/>
      <c r="K197" s="257"/>
    </row>
    <row r="198" spans="9:11" ht="15.75">
      <c r="I198" s="15"/>
      <c r="J198" s="235" t="s">
        <v>460</v>
      </c>
      <c r="K198" s="259"/>
    </row>
    <row r="199" spans="9:11" ht="15.75">
      <c r="I199" s="15"/>
      <c r="J199" s="258"/>
      <c r="K199" s="260" t="s">
        <v>464</v>
      </c>
    </row>
    <row r="200" spans="9:12" ht="15.75">
      <c r="I200" s="15"/>
      <c r="J200" s="258" t="s">
        <v>461</v>
      </c>
      <c r="K200" s="261">
        <f>G176*5.5</f>
        <v>1318.3088442938697</v>
      </c>
      <c r="L200" s="263" t="s">
        <v>467</v>
      </c>
    </row>
    <row r="201" spans="9:12" ht="15.75">
      <c r="I201" s="15"/>
      <c r="J201" s="258" t="s">
        <v>462</v>
      </c>
      <c r="K201" s="261">
        <f>K200</f>
        <v>1318.3088442938697</v>
      </c>
      <c r="L201" s="263" t="s">
        <v>467</v>
      </c>
    </row>
    <row r="202" spans="9:12" ht="16.5" thickBot="1">
      <c r="I202" s="15"/>
      <c r="J202" s="237" t="s">
        <v>463</v>
      </c>
      <c r="K202" s="262">
        <f>(E176+E177-(E178*(1+E165)+E179)*0.07*0.95)*4.5</f>
        <v>761.3762309290798</v>
      </c>
      <c r="L202" s="263" t="s">
        <v>468</v>
      </c>
    </row>
    <row r="203" spans="9:11" ht="12.75">
      <c r="I203" s="15"/>
      <c r="J203" s="12"/>
      <c r="K203" s="143"/>
    </row>
    <row r="204" spans="9:11" ht="12.75">
      <c r="I204" s="15"/>
      <c r="J204" s="12"/>
      <c r="K204" s="143"/>
    </row>
    <row r="205" ht="13.5" thickBot="1">
      <c r="I205" s="15"/>
    </row>
    <row r="206" spans="2:9" ht="13.5" thickTop="1">
      <c r="B206" s="92" t="s">
        <v>12</v>
      </c>
      <c r="C206" s="93"/>
      <c r="D206" s="94"/>
      <c r="I206" s="15"/>
    </row>
    <row r="207" spans="2:4" ht="12.75">
      <c r="B207" s="95" t="s">
        <v>13</v>
      </c>
      <c r="C207" s="62"/>
      <c r="D207" s="63"/>
    </row>
    <row r="208" spans="2:4" ht="12.75">
      <c r="B208" s="95" t="s">
        <v>14</v>
      </c>
      <c r="C208" s="62"/>
      <c r="D208" s="63"/>
    </row>
    <row r="209" spans="2:4" ht="12.75">
      <c r="B209" s="95" t="s">
        <v>393</v>
      </c>
      <c r="C209" s="62"/>
      <c r="D209" s="63"/>
    </row>
    <row r="210" spans="2:4" ht="12.75">
      <c r="B210" s="272" t="s">
        <v>472</v>
      </c>
      <c r="C210" s="62"/>
      <c r="D210" s="63"/>
    </row>
    <row r="211" spans="2:4" ht="12.75">
      <c r="B211" s="99" t="s">
        <v>394</v>
      </c>
      <c r="C211" s="62"/>
      <c r="D211" s="63"/>
    </row>
    <row r="212" spans="2:4" ht="16.5" thickBot="1">
      <c r="B212" s="266" t="s">
        <v>465</v>
      </c>
      <c r="C212" s="267"/>
      <c r="D212" s="268"/>
    </row>
    <row r="213" ht="13.5" thickTop="1"/>
  </sheetData>
  <sheetProtection password="DDBB" sheet="1" objects="1" scenarios="1"/>
  <hyperlinks>
    <hyperlink ref="D9" location="cargosingreso" display="cargos de ingreso"/>
    <hyperlink ref="D10" location="horasmedia" display="horas nivel medio"/>
    <hyperlink ref="D11" location="horassuperior" display="horas nivel superior"/>
    <hyperlink ref="D8" location="instructivo" display="instructivo"/>
    <hyperlink ref="B32" location="Cargos!A1" display="Cargos"/>
    <hyperlink ref="A60" r:id="rId1" display="www.agmeruruguay.com.ar"/>
    <hyperlink ref="D12" location="Cargos!A1" display="Cargos"/>
    <hyperlink ref="B211" r:id="rId2" display="www.agmeruruguay.com.ar"/>
    <hyperlink ref="A61" r:id="rId3" display="www.celestecompromiso.com.ar"/>
    <hyperlink ref="B212" r:id="rId4" display="www.celestecompromiso.com.ar"/>
    <hyperlink ref="A59" r:id="rId5" display="victorhutt@victorhutt.com.ar"/>
    <hyperlink ref="B210" r:id="rId6" display="victorhutt@victorhutt.com.ar"/>
  </hyperlinks>
  <printOptions/>
  <pageMargins left="0.75" right="0.75" top="1" bottom="1" header="0" footer="0"/>
  <pageSetup horizontalDpi="1200" verticalDpi="1200" orientation="portrait" paperSize="9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4"/>
  <sheetViews>
    <sheetView workbookViewId="0" topLeftCell="A199">
      <selection activeCell="D199" sqref="D1:D16384"/>
    </sheetView>
  </sheetViews>
  <sheetFormatPr defaultColWidth="11.421875" defaultRowHeight="12.75"/>
  <cols>
    <col min="2" max="2" width="41.140625" style="0" customWidth="1"/>
    <col min="4" max="4" width="14.00390625" style="0" customWidth="1"/>
  </cols>
  <sheetData>
    <row r="1" spans="1:7" ht="13.5" thickBot="1">
      <c r="A1" s="23"/>
      <c r="B1" s="24" t="s">
        <v>52</v>
      </c>
      <c r="C1" s="25">
        <v>0.3141</v>
      </c>
      <c r="D1" s="26"/>
      <c r="E1" s="26" t="s">
        <v>53</v>
      </c>
      <c r="F1" s="27" t="s">
        <v>54</v>
      </c>
      <c r="G1" s="27" t="s">
        <v>55</v>
      </c>
    </row>
    <row r="2" spans="1:7" ht="12.75">
      <c r="A2" s="28" t="s">
        <v>56</v>
      </c>
      <c r="B2" s="29" t="s">
        <v>57</v>
      </c>
      <c r="C2" s="28" t="s">
        <v>58</v>
      </c>
      <c r="D2" s="30"/>
      <c r="E2" s="31" t="s">
        <v>59</v>
      </c>
      <c r="F2" s="31" t="s">
        <v>60</v>
      </c>
      <c r="G2" s="31" t="s">
        <v>61</v>
      </c>
    </row>
    <row r="3" spans="1:7" ht="12.75">
      <c r="A3" s="32">
        <v>600</v>
      </c>
      <c r="B3" s="33" t="s">
        <v>62</v>
      </c>
      <c r="C3" s="32">
        <v>1300</v>
      </c>
      <c r="D3" s="34"/>
      <c r="E3" s="35">
        <v>0</v>
      </c>
      <c r="F3" s="32">
        <v>0</v>
      </c>
      <c r="G3" s="32">
        <v>0</v>
      </c>
    </row>
    <row r="4" spans="1:7" ht="12.75">
      <c r="A4" s="32">
        <v>603</v>
      </c>
      <c r="B4" s="33" t="s">
        <v>63</v>
      </c>
      <c r="C4" s="32">
        <v>3146</v>
      </c>
      <c r="D4" s="34"/>
      <c r="E4" s="35">
        <v>0</v>
      </c>
      <c r="F4" s="32">
        <v>0</v>
      </c>
      <c r="G4" s="32">
        <v>0</v>
      </c>
    </row>
    <row r="5" spans="1:7" ht="12.75">
      <c r="A5" s="32">
        <v>604</v>
      </c>
      <c r="B5" s="33" t="s">
        <v>64</v>
      </c>
      <c r="C5" s="32">
        <v>3146</v>
      </c>
      <c r="D5" s="34"/>
      <c r="E5" s="35">
        <v>0</v>
      </c>
      <c r="F5" s="32">
        <v>0</v>
      </c>
      <c r="G5" s="32">
        <v>0</v>
      </c>
    </row>
    <row r="6" spans="1:7" ht="12.75">
      <c r="A6" s="32">
        <v>605</v>
      </c>
      <c r="B6" s="33" t="s">
        <v>65</v>
      </c>
      <c r="C6" s="32">
        <v>2913</v>
      </c>
      <c r="D6" s="34"/>
      <c r="E6" s="35">
        <v>0</v>
      </c>
      <c r="F6" s="32">
        <v>0</v>
      </c>
      <c r="G6" s="32">
        <v>0</v>
      </c>
    </row>
    <row r="7" spans="1:7" ht="12.75">
      <c r="A7" s="32">
        <v>606</v>
      </c>
      <c r="B7" s="33" t="s">
        <v>66</v>
      </c>
      <c r="C7" s="32">
        <v>2913</v>
      </c>
      <c r="D7" s="34"/>
      <c r="E7" s="35">
        <v>0</v>
      </c>
      <c r="F7" s="32">
        <v>0</v>
      </c>
      <c r="G7" s="32">
        <v>0</v>
      </c>
    </row>
    <row r="8" spans="1:7" ht="12.75">
      <c r="A8" s="32">
        <v>608</v>
      </c>
      <c r="B8" s="33" t="s">
        <v>67</v>
      </c>
      <c r="C8" s="32">
        <v>2913</v>
      </c>
      <c r="D8" s="34"/>
      <c r="E8" s="35">
        <v>0</v>
      </c>
      <c r="F8" s="32">
        <v>0</v>
      </c>
      <c r="G8" s="32">
        <v>0</v>
      </c>
    </row>
    <row r="9" spans="1:7" ht="12.75">
      <c r="A9" s="32">
        <v>609</v>
      </c>
      <c r="B9" s="33" t="s">
        <v>68</v>
      </c>
      <c r="C9" s="32">
        <v>2000</v>
      </c>
      <c r="D9" s="34"/>
      <c r="E9" s="35">
        <v>0</v>
      </c>
      <c r="F9" s="32">
        <v>0</v>
      </c>
      <c r="G9" s="32">
        <v>0</v>
      </c>
    </row>
    <row r="10" spans="1:7" ht="12.75">
      <c r="A10" s="32">
        <v>611</v>
      </c>
      <c r="B10" s="33" t="s">
        <v>69</v>
      </c>
      <c r="C10" s="32">
        <v>1840</v>
      </c>
      <c r="D10" s="34"/>
      <c r="E10" s="35">
        <v>0</v>
      </c>
      <c r="F10" s="32">
        <v>0</v>
      </c>
      <c r="G10" s="32">
        <v>0</v>
      </c>
    </row>
    <row r="11" spans="1:7" ht="12.75">
      <c r="A11" s="32">
        <v>612</v>
      </c>
      <c r="B11" s="33" t="s">
        <v>70</v>
      </c>
      <c r="C11" s="32">
        <v>1690</v>
      </c>
      <c r="D11" s="34"/>
      <c r="E11" s="35">
        <v>0</v>
      </c>
      <c r="F11" s="32">
        <v>0</v>
      </c>
      <c r="G11" s="32">
        <v>0</v>
      </c>
    </row>
    <row r="12" spans="1:7" ht="12.75">
      <c r="A12" s="32">
        <v>613</v>
      </c>
      <c r="B12" s="33" t="s">
        <v>71</v>
      </c>
      <c r="C12" s="32">
        <v>1680</v>
      </c>
      <c r="D12" s="34"/>
      <c r="E12" s="35">
        <v>0</v>
      </c>
      <c r="F12" s="32">
        <v>0</v>
      </c>
      <c r="G12" s="32">
        <v>0</v>
      </c>
    </row>
    <row r="13" spans="1:7" ht="12.75">
      <c r="A13" s="32">
        <v>614</v>
      </c>
      <c r="B13" s="33" t="s">
        <v>72</v>
      </c>
      <c r="C13" s="32">
        <v>1740</v>
      </c>
      <c r="D13" s="34"/>
      <c r="E13" s="35">
        <v>0</v>
      </c>
      <c r="F13" s="32">
        <v>0</v>
      </c>
      <c r="G13" s="32">
        <v>0</v>
      </c>
    </row>
    <row r="14" spans="1:7" ht="12.75">
      <c r="A14" s="32">
        <v>615</v>
      </c>
      <c r="B14" s="33" t="s">
        <v>73</v>
      </c>
      <c r="C14" s="32">
        <v>1610</v>
      </c>
      <c r="D14" s="34"/>
      <c r="E14" s="35">
        <v>0</v>
      </c>
      <c r="F14" s="32">
        <v>0</v>
      </c>
      <c r="G14" s="32">
        <v>0</v>
      </c>
    </row>
    <row r="15" spans="1:7" ht="12.75">
      <c r="A15" s="32">
        <v>616</v>
      </c>
      <c r="B15" s="33" t="s">
        <v>74</v>
      </c>
      <c r="C15" s="32">
        <v>1740</v>
      </c>
      <c r="D15" s="34"/>
      <c r="E15" s="35">
        <v>0</v>
      </c>
      <c r="F15" s="32">
        <v>0</v>
      </c>
      <c r="G15" s="32">
        <v>0</v>
      </c>
    </row>
    <row r="16" spans="1:7" ht="12.75">
      <c r="A16" s="32">
        <v>617</v>
      </c>
      <c r="B16" s="33" t="s">
        <v>75</v>
      </c>
      <c r="C16" s="32">
        <v>1610</v>
      </c>
      <c r="D16" s="34"/>
      <c r="E16" s="35">
        <v>0</v>
      </c>
      <c r="F16" s="32">
        <v>0</v>
      </c>
      <c r="G16" s="32">
        <v>0</v>
      </c>
    </row>
    <row r="17" spans="1:7" ht="12.75">
      <c r="A17" s="32">
        <v>618</v>
      </c>
      <c r="B17" s="33" t="s">
        <v>76</v>
      </c>
      <c r="C17" s="32">
        <v>1500</v>
      </c>
      <c r="D17" s="34"/>
      <c r="E17" s="35">
        <v>0</v>
      </c>
      <c r="F17" s="32">
        <v>0</v>
      </c>
      <c r="G17" s="32">
        <v>0</v>
      </c>
    </row>
    <row r="18" spans="1:7" ht="12.75">
      <c r="A18" s="32">
        <v>619</v>
      </c>
      <c r="B18" s="33" t="s">
        <v>77</v>
      </c>
      <c r="C18" s="32">
        <v>1320</v>
      </c>
      <c r="D18" s="34"/>
      <c r="E18" s="35">
        <v>0</v>
      </c>
      <c r="F18" s="32">
        <v>0</v>
      </c>
      <c r="G18" s="32">
        <v>0</v>
      </c>
    </row>
    <row r="19" spans="1:7" ht="12.75">
      <c r="A19" s="32">
        <v>620</v>
      </c>
      <c r="B19" s="33" t="s">
        <v>78</v>
      </c>
      <c r="C19" s="32">
        <v>1550</v>
      </c>
      <c r="D19" s="34"/>
      <c r="E19" s="35">
        <v>0</v>
      </c>
      <c r="F19" s="32">
        <v>0</v>
      </c>
      <c r="G19" s="32">
        <v>0</v>
      </c>
    </row>
    <row r="20" spans="1:7" ht="12.75">
      <c r="A20" s="32">
        <v>621</v>
      </c>
      <c r="B20" s="33" t="s">
        <v>79</v>
      </c>
      <c r="C20" s="32">
        <v>1340</v>
      </c>
      <c r="D20" s="34"/>
      <c r="E20" s="35">
        <v>0</v>
      </c>
      <c r="F20" s="32">
        <v>0</v>
      </c>
      <c r="G20" s="32">
        <v>0</v>
      </c>
    </row>
    <row r="21" spans="1:7" ht="12.75">
      <c r="A21" s="32">
        <v>622</v>
      </c>
      <c r="B21" s="33" t="s">
        <v>80</v>
      </c>
      <c r="C21" s="32">
        <v>971</v>
      </c>
      <c r="D21" s="34"/>
      <c r="E21" s="35">
        <v>0</v>
      </c>
      <c r="F21" s="32">
        <v>0</v>
      </c>
      <c r="G21" s="32">
        <v>0</v>
      </c>
    </row>
    <row r="22" spans="1:7" ht="12.75">
      <c r="A22" s="32">
        <v>623</v>
      </c>
      <c r="B22" s="33" t="s">
        <v>81</v>
      </c>
      <c r="C22" s="32">
        <v>1690</v>
      </c>
      <c r="D22" s="34"/>
      <c r="E22" s="35">
        <v>0</v>
      </c>
      <c r="F22" s="32">
        <v>0</v>
      </c>
      <c r="G22" s="32">
        <v>0</v>
      </c>
    </row>
    <row r="23" spans="1:7" ht="12.75">
      <c r="A23" s="32">
        <v>624</v>
      </c>
      <c r="B23" s="33" t="s">
        <v>82</v>
      </c>
      <c r="C23" s="32">
        <v>1400</v>
      </c>
      <c r="D23" s="34"/>
      <c r="E23" s="35">
        <v>0</v>
      </c>
      <c r="F23" s="32">
        <v>0</v>
      </c>
      <c r="G23" s="32">
        <v>0</v>
      </c>
    </row>
    <row r="24" spans="1:7" ht="12.75">
      <c r="A24" s="32">
        <v>625</v>
      </c>
      <c r="B24" s="33" t="s">
        <v>83</v>
      </c>
      <c r="C24" s="32">
        <v>1370</v>
      </c>
      <c r="D24" s="34"/>
      <c r="E24" s="35">
        <v>0</v>
      </c>
      <c r="F24" s="32">
        <v>0</v>
      </c>
      <c r="G24" s="32">
        <v>0</v>
      </c>
    </row>
    <row r="25" spans="1:7" ht="12.75">
      <c r="A25" s="32">
        <v>626</v>
      </c>
      <c r="B25" s="33" t="s">
        <v>84</v>
      </c>
      <c r="C25" s="32">
        <v>1340</v>
      </c>
      <c r="D25" s="34"/>
      <c r="E25" s="35">
        <v>0</v>
      </c>
      <c r="F25" s="32">
        <v>0</v>
      </c>
      <c r="G25" s="32">
        <v>0</v>
      </c>
    </row>
    <row r="26" spans="1:7" ht="12.75">
      <c r="A26" s="32">
        <v>627</v>
      </c>
      <c r="B26" s="33" t="s">
        <v>85</v>
      </c>
      <c r="C26" s="32">
        <v>1300</v>
      </c>
      <c r="D26" s="34"/>
      <c r="E26" s="35">
        <v>0</v>
      </c>
      <c r="F26" s="32">
        <v>0</v>
      </c>
      <c r="G26" s="32">
        <v>0</v>
      </c>
    </row>
    <row r="27" spans="1:7" ht="12.75">
      <c r="A27" s="32">
        <v>628</v>
      </c>
      <c r="B27" s="33" t="s">
        <v>86</v>
      </c>
      <c r="C27" s="32">
        <v>980</v>
      </c>
      <c r="D27" s="34"/>
      <c r="E27" s="35">
        <v>0</v>
      </c>
      <c r="F27" s="32">
        <v>0</v>
      </c>
      <c r="G27" s="32">
        <v>0</v>
      </c>
    </row>
    <row r="28" spans="1:7" ht="12.75">
      <c r="A28" s="32">
        <v>629</v>
      </c>
      <c r="B28" s="33" t="s">
        <v>87</v>
      </c>
      <c r="C28" s="32">
        <v>941</v>
      </c>
      <c r="D28" s="34"/>
      <c r="E28" s="35">
        <v>0</v>
      </c>
      <c r="F28" s="32">
        <v>0</v>
      </c>
      <c r="G28" s="32">
        <v>0</v>
      </c>
    </row>
    <row r="29" spans="1:7" ht="12.75">
      <c r="A29" s="32">
        <v>630</v>
      </c>
      <c r="B29" s="33" t="s">
        <v>88</v>
      </c>
      <c r="C29" s="32">
        <v>1170</v>
      </c>
      <c r="D29" s="34"/>
      <c r="E29" s="35">
        <v>0</v>
      </c>
      <c r="F29" s="32">
        <v>0</v>
      </c>
      <c r="G29" s="32">
        <v>0</v>
      </c>
    </row>
    <row r="30" spans="1:7" ht="12.75">
      <c r="A30" s="32">
        <v>631</v>
      </c>
      <c r="B30" s="33" t="s">
        <v>89</v>
      </c>
      <c r="C30" s="32">
        <v>1170</v>
      </c>
      <c r="D30" s="34"/>
      <c r="E30" s="35">
        <v>0</v>
      </c>
      <c r="F30" s="32">
        <v>0</v>
      </c>
      <c r="G30" s="32">
        <v>0</v>
      </c>
    </row>
    <row r="31" spans="1:7" ht="12.75">
      <c r="A31" s="32">
        <v>632</v>
      </c>
      <c r="B31" s="33" t="s">
        <v>90</v>
      </c>
      <c r="C31" s="32">
        <v>941</v>
      </c>
      <c r="D31" s="34"/>
      <c r="E31" s="35">
        <v>0</v>
      </c>
      <c r="F31" s="32">
        <v>0</v>
      </c>
      <c r="G31" s="32">
        <v>0</v>
      </c>
    </row>
    <row r="32" spans="1:7" ht="12.75">
      <c r="A32" s="32">
        <v>633</v>
      </c>
      <c r="B32" s="33" t="s">
        <v>91</v>
      </c>
      <c r="C32" s="32">
        <v>941</v>
      </c>
      <c r="D32" s="34"/>
      <c r="E32" s="35">
        <v>0</v>
      </c>
      <c r="F32" s="32">
        <v>0</v>
      </c>
      <c r="G32" s="32">
        <v>0</v>
      </c>
    </row>
    <row r="33" spans="1:7" ht="12.75">
      <c r="A33" s="32">
        <v>634</v>
      </c>
      <c r="B33" s="33" t="s">
        <v>92</v>
      </c>
      <c r="C33" s="32">
        <v>971</v>
      </c>
      <c r="D33" s="34"/>
      <c r="E33" s="35">
        <v>0</v>
      </c>
      <c r="F33" s="32">
        <v>0</v>
      </c>
      <c r="G33" s="32">
        <v>0</v>
      </c>
    </row>
    <row r="34" spans="1:7" ht="12.75">
      <c r="A34" s="32">
        <v>636</v>
      </c>
      <c r="B34" s="33" t="s">
        <v>93</v>
      </c>
      <c r="C34" s="32">
        <v>971</v>
      </c>
      <c r="D34" s="34"/>
      <c r="E34" s="35">
        <v>0</v>
      </c>
      <c r="F34" s="32">
        <v>0</v>
      </c>
      <c r="G34" s="32">
        <v>0</v>
      </c>
    </row>
    <row r="35" spans="1:7" ht="12.75">
      <c r="A35" s="32">
        <v>637</v>
      </c>
      <c r="B35" s="33" t="s">
        <v>94</v>
      </c>
      <c r="C35" s="32">
        <v>971</v>
      </c>
      <c r="D35" s="34"/>
      <c r="E35" s="35">
        <v>0</v>
      </c>
      <c r="F35" s="32">
        <v>0</v>
      </c>
      <c r="G35" s="32">
        <v>0</v>
      </c>
    </row>
    <row r="36" spans="1:7" ht="12.75">
      <c r="A36" s="32">
        <v>638</v>
      </c>
      <c r="B36" s="33" t="s">
        <v>95</v>
      </c>
      <c r="C36" s="32">
        <v>906</v>
      </c>
      <c r="D36" s="34"/>
      <c r="E36" s="35">
        <v>0</v>
      </c>
      <c r="F36" s="32">
        <v>0</v>
      </c>
      <c r="G36" s="32">
        <v>0</v>
      </c>
    </row>
    <row r="37" spans="1:7" ht="12.75">
      <c r="A37" s="32">
        <v>639</v>
      </c>
      <c r="B37" s="33" t="s">
        <v>96</v>
      </c>
      <c r="C37" s="32">
        <v>1300</v>
      </c>
      <c r="D37" s="34"/>
      <c r="E37" s="35">
        <v>0</v>
      </c>
      <c r="F37" s="32">
        <v>0</v>
      </c>
      <c r="G37" s="32">
        <v>0</v>
      </c>
    </row>
    <row r="38" spans="1:7" ht="12.75">
      <c r="A38" s="32">
        <v>640</v>
      </c>
      <c r="B38" s="33" t="s">
        <v>97</v>
      </c>
      <c r="C38" s="32">
        <v>2830</v>
      </c>
      <c r="D38" s="34"/>
      <c r="E38" s="35">
        <v>0</v>
      </c>
      <c r="F38" s="32">
        <v>0</v>
      </c>
      <c r="G38" s="32">
        <v>0</v>
      </c>
    </row>
    <row r="39" spans="1:7" ht="12.75">
      <c r="A39" s="32">
        <v>641</v>
      </c>
      <c r="B39" s="33" t="s">
        <v>98</v>
      </c>
      <c r="C39" s="32">
        <v>1550</v>
      </c>
      <c r="D39" s="34"/>
      <c r="E39" s="35">
        <v>0</v>
      </c>
      <c r="F39" s="32">
        <v>0</v>
      </c>
      <c r="G39" s="32">
        <v>0</v>
      </c>
    </row>
    <row r="40" spans="1:7" ht="12.75">
      <c r="A40" s="32">
        <v>642</v>
      </c>
      <c r="B40" s="33" t="s">
        <v>99</v>
      </c>
      <c r="C40" s="32">
        <v>1170</v>
      </c>
      <c r="D40" s="34"/>
      <c r="E40" s="35">
        <v>0</v>
      </c>
      <c r="F40" s="32">
        <v>0</v>
      </c>
      <c r="G40" s="32">
        <v>0</v>
      </c>
    </row>
    <row r="41" spans="1:7" ht="12.75">
      <c r="A41" s="32">
        <v>643</v>
      </c>
      <c r="B41" s="33" t="s">
        <v>100</v>
      </c>
      <c r="C41" s="32">
        <v>1500</v>
      </c>
      <c r="D41" s="34"/>
      <c r="E41" s="35">
        <v>0</v>
      </c>
      <c r="F41" s="32">
        <v>0</v>
      </c>
      <c r="G41" s="32">
        <v>0</v>
      </c>
    </row>
    <row r="42" spans="1:7" ht="12.75">
      <c r="A42" s="32">
        <v>644</v>
      </c>
      <c r="B42" s="33" t="s">
        <v>101</v>
      </c>
      <c r="C42" s="32">
        <v>2490</v>
      </c>
      <c r="D42" s="34"/>
      <c r="E42" s="35">
        <v>0</v>
      </c>
      <c r="F42" s="32">
        <v>0</v>
      </c>
      <c r="G42" s="32">
        <v>0</v>
      </c>
    </row>
    <row r="43" spans="1:7" ht="12.75">
      <c r="A43" s="32">
        <v>645</v>
      </c>
      <c r="B43" s="33" t="s">
        <v>102</v>
      </c>
      <c r="C43" s="32">
        <v>2329</v>
      </c>
      <c r="D43" s="34"/>
      <c r="E43" s="35">
        <v>0</v>
      </c>
      <c r="F43" s="32">
        <v>0</v>
      </c>
      <c r="G43" s="32">
        <v>0</v>
      </c>
    </row>
    <row r="44" spans="1:7" ht="12.75">
      <c r="A44" s="32">
        <v>646</v>
      </c>
      <c r="B44" s="33" t="s">
        <v>103</v>
      </c>
      <c r="C44" s="32">
        <v>906</v>
      </c>
      <c r="D44" s="34"/>
      <c r="E44" s="35">
        <v>0</v>
      </c>
      <c r="F44" s="32">
        <v>0</v>
      </c>
      <c r="G44" s="32">
        <v>0</v>
      </c>
    </row>
    <row r="45" spans="1:7" ht="12.75">
      <c r="A45" s="32">
        <v>647</v>
      </c>
      <c r="B45" s="33" t="s">
        <v>104</v>
      </c>
      <c r="C45" s="32">
        <v>1830</v>
      </c>
      <c r="D45" s="34"/>
      <c r="E45" s="35">
        <v>0</v>
      </c>
      <c r="F45" s="32">
        <v>0</v>
      </c>
      <c r="G45" s="32">
        <v>0</v>
      </c>
    </row>
    <row r="46" spans="1:7" ht="12.75">
      <c r="A46" s="32">
        <v>648</v>
      </c>
      <c r="B46" s="33" t="s">
        <v>105</v>
      </c>
      <c r="C46" s="32">
        <v>1740</v>
      </c>
      <c r="D46" s="34"/>
      <c r="E46" s="35">
        <v>0</v>
      </c>
      <c r="F46" s="32">
        <v>0</v>
      </c>
      <c r="G46" s="32">
        <v>0</v>
      </c>
    </row>
    <row r="47" spans="1:7" ht="12.75">
      <c r="A47" s="32">
        <v>649</v>
      </c>
      <c r="B47" s="33" t="s">
        <v>106</v>
      </c>
      <c r="C47" s="32">
        <v>971</v>
      </c>
      <c r="D47" s="34"/>
      <c r="E47" s="35">
        <v>0</v>
      </c>
      <c r="F47" s="32">
        <v>0</v>
      </c>
      <c r="G47" s="32">
        <v>0</v>
      </c>
    </row>
    <row r="48" spans="1:7" ht="12.75">
      <c r="A48" s="32">
        <v>650</v>
      </c>
      <c r="B48" s="33" t="s">
        <v>107</v>
      </c>
      <c r="C48" s="32">
        <v>1740</v>
      </c>
      <c r="D48" s="34"/>
      <c r="E48" s="35">
        <v>0</v>
      </c>
      <c r="F48" s="32">
        <v>750</v>
      </c>
      <c r="G48" s="32">
        <v>0</v>
      </c>
    </row>
    <row r="49" spans="1:7" ht="12.75">
      <c r="A49" s="32">
        <v>651</v>
      </c>
      <c r="B49" s="33" t="s">
        <v>108</v>
      </c>
      <c r="C49" s="32">
        <v>971</v>
      </c>
      <c r="D49" s="34"/>
      <c r="E49" s="35">
        <v>0</v>
      </c>
      <c r="F49" s="32">
        <v>0</v>
      </c>
      <c r="G49" s="32">
        <v>0</v>
      </c>
    </row>
    <row r="50" spans="1:7" ht="12.75">
      <c r="A50" s="32">
        <v>652</v>
      </c>
      <c r="B50" s="33" t="s">
        <v>109</v>
      </c>
      <c r="C50" s="32">
        <v>1250</v>
      </c>
      <c r="D50" s="34"/>
      <c r="E50" s="35">
        <v>0</v>
      </c>
      <c r="F50" s="32">
        <v>0</v>
      </c>
      <c r="G50" s="32">
        <v>0</v>
      </c>
    </row>
    <row r="51" spans="1:7" ht="12.75">
      <c r="A51" s="32">
        <v>653</v>
      </c>
      <c r="B51" s="33" t="s">
        <v>110</v>
      </c>
      <c r="C51" s="32">
        <v>1400</v>
      </c>
      <c r="D51" s="34"/>
      <c r="E51" s="35">
        <v>0</v>
      </c>
      <c r="F51" s="32">
        <v>100</v>
      </c>
      <c r="G51" s="32">
        <v>0</v>
      </c>
    </row>
    <row r="52" spans="1:7" ht="12.75">
      <c r="A52" s="32">
        <v>654</v>
      </c>
      <c r="B52" s="33" t="s">
        <v>111</v>
      </c>
      <c r="C52" s="32">
        <v>1690</v>
      </c>
      <c r="D52" s="34"/>
      <c r="E52" s="35">
        <v>0</v>
      </c>
      <c r="F52" s="32">
        <v>300</v>
      </c>
      <c r="G52" s="32">
        <v>0</v>
      </c>
    </row>
    <row r="53" spans="1:7" ht="12.75">
      <c r="A53" s="32">
        <v>655</v>
      </c>
      <c r="B53" s="33" t="s">
        <v>112</v>
      </c>
      <c r="C53" s="32">
        <v>1550</v>
      </c>
      <c r="D53" s="34"/>
      <c r="E53" s="35">
        <v>0</v>
      </c>
      <c r="F53" s="32">
        <v>200</v>
      </c>
      <c r="G53" s="32">
        <v>0</v>
      </c>
    </row>
    <row r="54" spans="1:7" ht="12.75">
      <c r="A54" s="32">
        <v>657</v>
      </c>
      <c r="B54" s="33" t="s">
        <v>113</v>
      </c>
      <c r="C54" s="32">
        <v>1340</v>
      </c>
      <c r="D54" s="34"/>
      <c r="E54" s="35">
        <v>0</v>
      </c>
      <c r="F54" s="32">
        <v>0</v>
      </c>
      <c r="G54" s="32">
        <v>0</v>
      </c>
    </row>
    <row r="55" spans="1:7" ht="12.75">
      <c r="A55" s="32">
        <v>658</v>
      </c>
      <c r="B55" s="33" t="s">
        <v>114</v>
      </c>
      <c r="C55" s="32">
        <v>1300</v>
      </c>
      <c r="D55" s="34"/>
      <c r="E55" s="35">
        <v>0</v>
      </c>
      <c r="F55" s="32">
        <v>0</v>
      </c>
      <c r="G55" s="32">
        <v>0</v>
      </c>
    </row>
    <row r="56" spans="1:7" ht="12.75">
      <c r="A56" s="32">
        <v>659</v>
      </c>
      <c r="B56" s="33" t="s">
        <v>115</v>
      </c>
      <c r="C56" s="32">
        <v>1340</v>
      </c>
      <c r="D56" s="34"/>
      <c r="E56" s="35">
        <v>0</v>
      </c>
      <c r="F56" s="32">
        <v>0</v>
      </c>
      <c r="G56" s="32">
        <v>0</v>
      </c>
    </row>
    <row r="57" spans="1:7" ht="12.75">
      <c r="A57" s="32">
        <v>660</v>
      </c>
      <c r="B57" s="33" t="s">
        <v>116</v>
      </c>
      <c r="C57" s="32">
        <v>1300</v>
      </c>
      <c r="D57" s="34"/>
      <c r="E57" s="35">
        <v>0</v>
      </c>
      <c r="F57" s="32">
        <v>0</v>
      </c>
      <c r="G57" s="32">
        <v>0</v>
      </c>
    </row>
    <row r="58" spans="1:7" ht="12.75">
      <c r="A58" s="32">
        <v>661</v>
      </c>
      <c r="B58" s="33" t="s">
        <v>117</v>
      </c>
      <c r="C58" s="32">
        <v>1300</v>
      </c>
      <c r="D58" s="34"/>
      <c r="E58" s="35">
        <v>0</v>
      </c>
      <c r="F58" s="32">
        <v>0</v>
      </c>
      <c r="G58" s="32">
        <v>0</v>
      </c>
    </row>
    <row r="59" spans="1:7" ht="12.75">
      <c r="A59" s="32">
        <v>662</v>
      </c>
      <c r="B59" s="33" t="s">
        <v>118</v>
      </c>
      <c r="C59" s="32">
        <v>1690</v>
      </c>
      <c r="D59" s="34"/>
      <c r="E59" s="35">
        <v>0</v>
      </c>
      <c r="F59" s="32">
        <v>708</v>
      </c>
      <c r="G59" s="32">
        <v>0</v>
      </c>
    </row>
    <row r="60" spans="1:7" ht="12.75">
      <c r="A60" s="32">
        <v>663</v>
      </c>
      <c r="B60" s="33" t="s">
        <v>119</v>
      </c>
      <c r="C60" s="32">
        <v>1500</v>
      </c>
      <c r="D60" s="34"/>
      <c r="E60" s="35">
        <v>0</v>
      </c>
      <c r="F60" s="32">
        <v>0</v>
      </c>
      <c r="G60" s="32">
        <v>0</v>
      </c>
    </row>
    <row r="61" spans="1:7" ht="12.75">
      <c r="A61" s="32">
        <v>664</v>
      </c>
      <c r="B61" s="33" t="s">
        <v>120</v>
      </c>
      <c r="C61" s="32">
        <v>971</v>
      </c>
      <c r="D61" s="34"/>
      <c r="E61" s="35">
        <v>0</v>
      </c>
      <c r="F61" s="32">
        <v>620</v>
      </c>
      <c r="G61" s="32">
        <v>0</v>
      </c>
    </row>
    <row r="62" spans="1:7" ht="12.75">
      <c r="A62" s="32">
        <v>667</v>
      </c>
      <c r="B62" s="33" t="s">
        <v>121</v>
      </c>
      <c r="C62" s="32">
        <v>2000</v>
      </c>
      <c r="D62" s="34"/>
      <c r="E62" s="35">
        <v>0</v>
      </c>
      <c r="F62" s="32">
        <v>830</v>
      </c>
      <c r="G62" s="32">
        <v>0</v>
      </c>
    </row>
    <row r="63" spans="1:7" ht="12.75">
      <c r="A63" s="32">
        <v>668</v>
      </c>
      <c r="B63" s="33" t="s">
        <v>122</v>
      </c>
      <c r="C63" s="32">
        <v>1840</v>
      </c>
      <c r="D63" s="34"/>
      <c r="E63" s="35">
        <v>0</v>
      </c>
      <c r="F63" s="32">
        <v>830</v>
      </c>
      <c r="G63" s="32">
        <v>0</v>
      </c>
    </row>
    <row r="64" spans="1:7" ht="12.75">
      <c r="A64" s="32">
        <v>669</v>
      </c>
      <c r="B64" s="33" t="s">
        <v>123</v>
      </c>
      <c r="C64" s="32">
        <v>1680</v>
      </c>
      <c r="D64" s="34"/>
      <c r="E64" s="35">
        <v>0</v>
      </c>
      <c r="F64" s="32">
        <v>830</v>
      </c>
      <c r="G64" s="32">
        <v>0</v>
      </c>
    </row>
    <row r="65" spans="1:7" ht="12.75">
      <c r="A65" s="32">
        <v>670</v>
      </c>
      <c r="B65" s="33" t="s">
        <v>124</v>
      </c>
      <c r="C65" s="32">
        <v>1740</v>
      </c>
      <c r="D65" s="34"/>
      <c r="E65" s="35">
        <v>0</v>
      </c>
      <c r="F65" s="32">
        <v>750</v>
      </c>
      <c r="G65" s="32">
        <v>0</v>
      </c>
    </row>
    <row r="66" spans="1:7" ht="12.75">
      <c r="A66" s="32">
        <v>671</v>
      </c>
      <c r="B66" s="33" t="s">
        <v>125</v>
      </c>
      <c r="C66" s="32">
        <v>1610</v>
      </c>
      <c r="D66" s="34"/>
      <c r="E66" s="35">
        <v>0</v>
      </c>
      <c r="F66" s="32">
        <v>750</v>
      </c>
      <c r="G66" s="32">
        <v>0</v>
      </c>
    </row>
    <row r="67" spans="1:7" ht="12.75">
      <c r="A67" s="32">
        <v>672</v>
      </c>
      <c r="B67" s="33" t="s">
        <v>126</v>
      </c>
      <c r="C67" s="32">
        <v>2000</v>
      </c>
      <c r="D67" s="34"/>
      <c r="E67" s="35">
        <v>0</v>
      </c>
      <c r="F67" s="32">
        <v>300</v>
      </c>
      <c r="G67" s="32">
        <v>0</v>
      </c>
    </row>
    <row r="68" spans="1:7" ht="12.75">
      <c r="A68" s="32">
        <v>673</v>
      </c>
      <c r="B68" s="33" t="s">
        <v>127</v>
      </c>
      <c r="C68" s="32">
        <v>1840</v>
      </c>
      <c r="D68" s="34"/>
      <c r="E68" s="35">
        <v>0</v>
      </c>
      <c r="F68" s="32">
        <v>300</v>
      </c>
      <c r="G68" s="32">
        <v>0</v>
      </c>
    </row>
    <row r="69" spans="1:7" ht="12.75">
      <c r="A69" s="32">
        <v>674</v>
      </c>
      <c r="B69" s="33" t="s">
        <v>128</v>
      </c>
      <c r="C69" s="32">
        <v>1680</v>
      </c>
      <c r="D69" s="34"/>
      <c r="E69" s="35">
        <v>0</v>
      </c>
      <c r="F69" s="32">
        <v>300</v>
      </c>
      <c r="G69" s="32">
        <v>0</v>
      </c>
    </row>
    <row r="70" spans="1:7" ht="12.75">
      <c r="A70" s="32">
        <v>675</v>
      </c>
      <c r="B70" s="33" t="s">
        <v>129</v>
      </c>
      <c r="C70" s="32">
        <v>1740</v>
      </c>
      <c r="D70" s="34"/>
      <c r="E70" s="35">
        <v>0</v>
      </c>
      <c r="F70" s="32">
        <v>725</v>
      </c>
      <c r="G70" s="32">
        <v>0</v>
      </c>
    </row>
    <row r="71" spans="1:7" ht="12.75">
      <c r="A71" s="32">
        <v>676</v>
      </c>
      <c r="B71" s="33" t="s">
        <v>130</v>
      </c>
      <c r="C71" s="32">
        <v>1610</v>
      </c>
      <c r="D71" s="34"/>
      <c r="E71" s="35">
        <v>0</v>
      </c>
      <c r="F71" s="32">
        <v>725</v>
      </c>
      <c r="G71" s="32">
        <v>0</v>
      </c>
    </row>
    <row r="72" spans="1:7" ht="12.75">
      <c r="A72" s="32">
        <v>677</v>
      </c>
      <c r="B72" s="33" t="s">
        <v>131</v>
      </c>
      <c r="C72" s="32">
        <v>1500</v>
      </c>
      <c r="D72" s="34"/>
      <c r="E72" s="35">
        <v>0</v>
      </c>
      <c r="F72" s="32">
        <v>725</v>
      </c>
      <c r="G72" s="32">
        <v>0</v>
      </c>
    </row>
    <row r="73" spans="1:7" ht="12.75">
      <c r="A73" s="32">
        <v>678</v>
      </c>
      <c r="B73" s="33" t="s">
        <v>132</v>
      </c>
      <c r="C73" s="32">
        <v>1320</v>
      </c>
      <c r="D73" s="34"/>
      <c r="E73" s="35">
        <v>0</v>
      </c>
      <c r="F73" s="32">
        <v>590</v>
      </c>
      <c r="G73" s="32">
        <v>0</v>
      </c>
    </row>
    <row r="74" spans="1:7" ht="12.75">
      <c r="A74" s="32">
        <v>679</v>
      </c>
      <c r="B74" s="33" t="s">
        <v>133</v>
      </c>
      <c r="C74" s="32">
        <v>1690</v>
      </c>
      <c r="D74" s="34"/>
      <c r="E74" s="35">
        <v>0</v>
      </c>
      <c r="F74" s="32">
        <v>708</v>
      </c>
      <c r="G74" s="32">
        <v>0</v>
      </c>
    </row>
    <row r="75" spans="1:7" ht="12.75">
      <c r="A75" s="32">
        <v>680</v>
      </c>
      <c r="B75" s="33" t="s">
        <v>134</v>
      </c>
      <c r="C75" s="32">
        <v>1550</v>
      </c>
      <c r="D75" s="34"/>
      <c r="E75" s="35">
        <v>0</v>
      </c>
      <c r="F75" s="32">
        <v>708</v>
      </c>
      <c r="G75" s="32">
        <v>0</v>
      </c>
    </row>
    <row r="76" spans="1:7" ht="12.75">
      <c r="A76" s="32">
        <v>681</v>
      </c>
      <c r="B76" s="33" t="s">
        <v>135</v>
      </c>
      <c r="C76" s="32">
        <v>1400</v>
      </c>
      <c r="D76" s="34"/>
      <c r="E76" s="35">
        <v>0</v>
      </c>
      <c r="F76" s="32">
        <v>708</v>
      </c>
      <c r="G76" s="32">
        <v>0</v>
      </c>
    </row>
    <row r="77" spans="1:7" ht="12.75">
      <c r="A77" s="32">
        <v>682</v>
      </c>
      <c r="B77" s="36" t="s">
        <v>136</v>
      </c>
      <c r="C77" s="32">
        <v>1170</v>
      </c>
      <c r="D77" s="34"/>
      <c r="E77" s="35">
        <v>0</v>
      </c>
      <c r="F77" s="32">
        <v>580</v>
      </c>
      <c r="G77" s="32">
        <v>0</v>
      </c>
    </row>
    <row r="78" spans="1:7" ht="12.75">
      <c r="A78" s="32">
        <v>683</v>
      </c>
      <c r="B78" s="36" t="s">
        <v>137</v>
      </c>
      <c r="C78" s="32">
        <v>1170</v>
      </c>
      <c r="D78" s="34"/>
      <c r="E78" s="35">
        <v>0</v>
      </c>
      <c r="F78" s="32">
        <v>580</v>
      </c>
      <c r="G78" s="32">
        <v>0</v>
      </c>
    </row>
    <row r="79" spans="1:7" ht="12.75">
      <c r="A79" s="32">
        <v>684</v>
      </c>
      <c r="B79" s="33" t="s">
        <v>138</v>
      </c>
      <c r="C79" s="32">
        <v>1170</v>
      </c>
      <c r="D79" s="34"/>
      <c r="E79" s="35">
        <v>0</v>
      </c>
      <c r="F79" s="32">
        <v>580</v>
      </c>
      <c r="G79" s="32">
        <v>0</v>
      </c>
    </row>
    <row r="80" spans="1:7" ht="12.75">
      <c r="A80" s="32">
        <v>685</v>
      </c>
      <c r="B80" s="33" t="s">
        <v>139</v>
      </c>
      <c r="C80" s="32">
        <v>1500</v>
      </c>
      <c r="D80" s="34"/>
      <c r="E80" s="35">
        <v>0</v>
      </c>
      <c r="F80" s="32">
        <v>750</v>
      </c>
      <c r="G80" s="32">
        <v>0</v>
      </c>
    </row>
    <row r="81" spans="1:7" ht="12.75">
      <c r="A81" s="32">
        <v>686</v>
      </c>
      <c r="B81" s="33" t="s">
        <v>140</v>
      </c>
      <c r="C81" s="32">
        <v>2000</v>
      </c>
      <c r="D81" s="34"/>
      <c r="E81" s="35">
        <v>0</v>
      </c>
      <c r="F81" s="32">
        <v>600</v>
      </c>
      <c r="G81" s="32">
        <v>0</v>
      </c>
    </row>
    <row r="82" spans="1:7" ht="12.75">
      <c r="A82" s="32">
        <v>687</v>
      </c>
      <c r="B82" s="33" t="s">
        <v>141</v>
      </c>
      <c r="C82" s="32">
        <v>1840</v>
      </c>
      <c r="D82" s="34"/>
      <c r="E82" s="35">
        <v>0</v>
      </c>
      <c r="F82" s="32">
        <v>600</v>
      </c>
      <c r="G82" s="32">
        <v>0</v>
      </c>
    </row>
    <row r="83" spans="1:7" ht="12.75">
      <c r="A83" s="32">
        <v>688</v>
      </c>
      <c r="B83" s="33" t="s">
        <v>142</v>
      </c>
      <c r="C83" s="32">
        <v>1680</v>
      </c>
      <c r="D83" s="34"/>
      <c r="E83" s="35">
        <v>0</v>
      </c>
      <c r="F83" s="32">
        <v>600</v>
      </c>
      <c r="G83" s="32">
        <v>0</v>
      </c>
    </row>
    <row r="84" spans="1:7" ht="12.75">
      <c r="A84" s="32">
        <v>689</v>
      </c>
      <c r="B84" s="36" t="s">
        <v>143</v>
      </c>
      <c r="C84" s="32">
        <v>1170</v>
      </c>
      <c r="D84" s="34"/>
      <c r="E84" s="35">
        <v>0</v>
      </c>
      <c r="F84" s="32">
        <v>580</v>
      </c>
      <c r="G84" s="32">
        <v>0</v>
      </c>
    </row>
    <row r="85" spans="1:7" ht="12.75">
      <c r="A85" s="32">
        <v>691</v>
      </c>
      <c r="B85" s="33" t="s">
        <v>144</v>
      </c>
      <c r="C85" s="32">
        <v>1500</v>
      </c>
      <c r="D85" s="34"/>
      <c r="E85" s="35">
        <v>0</v>
      </c>
      <c r="F85" s="32">
        <v>750</v>
      </c>
      <c r="G85" s="32">
        <v>0</v>
      </c>
    </row>
    <row r="86" spans="1:7" ht="12.75">
      <c r="A86" s="32">
        <v>692</v>
      </c>
      <c r="B86" s="33" t="s">
        <v>145</v>
      </c>
      <c r="C86" s="32">
        <v>1690</v>
      </c>
      <c r="D86" s="34"/>
      <c r="E86" s="35">
        <v>0</v>
      </c>
      <c r="F86" s="32">
        <v>620</v>
      </c>
      <c r="G86" s="32">
        <v>0</v>
      </c>
    </row>
    <row r="87" spans="1:7" ht="12.75">
      <c r="A87" s="32">
        <v>693</v>
      </c>
      <c r="B87" s="33" t="s">
        <v>146</v>
      </c>
      <c r="C87" s="32">
        <v>1550</v>
      </c>
      <c r="D87" s="34"/>
      <c r="E87" s="35">
        <v>0</v>
      </c>
      <c r="F87" s="32">
        <v>620</v>
      </c>
      <c r="G87" s="32">
        <v>0</v>
      </c>
    </row>
    <row r="88" spans="1:7" ht="12.75">
      <c r="A88" s="32">
        <v>694</v>
      </c>
      <c r="B88" s="33" t="s">
        <v>147</v>
      </c>
      <c r="C88" s="32">
        <v>1400</v>
      </c>
      <c r="D88" s="34"/>
      <c r="E88" s="35">
        <v>0</v>
      </c>
      <c r="F88" s="32">
        <v>620</v>
      </c>
      <c r="G88" s="32">
        <v>0</v>
      </c>
    </row>
    <row r="89" spans="1:7" ht="12.75">
      <c r="A89" s="32">
        <v>695</v>
      </c>
      <c r="B89" s="33" t="s">
        <v>148</v>
      </c>
      <c r="C89" s="32">
        <v>906</v>
      </c>
      <c r="D89" s="34"/>
      <c r="E89" s="35">
        <v>0</v>
      </c>
      <c r="F89" s="32">
        <v>0</v>
      </c>
      <c r="G89" s="32">
        <v>0</v>
      </c>
    </row>
    <row r="90" spans="1:7" ht="12.75">
      <c r="A90" s="32">
        <v>696</v>
      </c>
      <c r="B90" s="33" t="s">
        <v>149</v>
      </c>
      <c r="C90" s="32">
        <v>1500</v>
      </c>
      <c r="D90" s="34"/>
      <c r="E90" s="35">
        <v>0</v>
      </c>
      <c r="F90" s="32">
        <v>0</v>
      </c>
      <c r="G90" s="32">
        <v>0</v>
      </c>
    </row>
    <row r="91" spans="1:7" ht="12.75">
      <c r="A91" s="32">
        <v>697</v>
      </c>
      <c r="B91" s="33" t="s">
        <v>150</v>
      </c>
      <c r="C91" s="32">
        <v>1500</v>
      </c>
      <c r="D91" s="34"/>
      <c r="E91" s="35">
        <v>0</v>
      </c>
      <c r="F91" s="32">
        <v>0</v>
      </c>
      <c r="G91" s="32">
        <v>0</v>
      </c>
    </row>
    <row r="92" spans="1:7" ht="12.75">
      <c r="A92" s="32">
        <v>698</v>
      </c>
      <c r="B92" s="33" t="s">
        <v>151</v>
      </c>
      <c r="C92" s="32">
        <v>1690</v>
      </c>
      <c r="D92" s="34"/>
      <c r="E92" s="35">
        <v>0</v>
      </c>
      <c r="F92" s="32">
        <v>0</v>
      </c>
      <c r="G92" s="32">
        <v>0</v>
      </c>
    </row>
    <row r="93" spans="1:7" ht="12.75">
      <c r="A93" s="32">
        <v>699</v>
      </c>
      <c r="B93" s="33" t="s">
        <v>152</v>
      </c>
      <c r="C93" s="32">
        <v>1550</v>
      </c>
      <c r="D93" s="34"/>
      <c r="E93" s="35">
        <v>0</v>
      </c>
      <c r="F93" s="32">
        <v>0</v>
      </c>
      <c r="G93" s="32">
        <v>0</v>
      </c>
    </row>
    <row r="94" spans="1:7" ht="12.75">
      <c r="A94" s="32">
        <v>702</v>
      </c>
      <c r="B94" s="33" t="s">
        <v>153</v>
      </c>
      <c r="C94" s="32">
        <v>971</v>
      </c>
      <c r="D94" s="34"/>
      <c r="E94" s="35">
        <v>0</v>
      </c>
      <c r="F94" s="32">
        <v>0</v>
      </c>
      <c r="G94" s="32">
        <v>0</v>
      </c>
    </row>
    <row r="95" spans="1:7" ht="12.75">
      <c r="A95" s="32">
        <v>703</v>
      </c>
      <c r="B95" s="33" t="s">
        <v>154</v>
      </c>
      <c r="C95" s="32">
        <v>3429</v>
      </c>
      <c r="D95" s="34"/>
      <c r="E95" s="35">
        <v>0</v>
      </c>
      <c r="F95" s="32">
        <v>0</v>
      </c>
      <c r="G95" s="32">
        <v>0</v>
      </c>
    </row>
    <row r="96" spans="1:7" ht="12.75">
      <c r="A96" s="32">
        <v>704</v>
      </c>
      <c r="B96" s="33" t="s">
        <v>155</v>
      </c>
      <c r="C96" s="32">
        <v>1500</v>
      </c>
      <c r="D96" s="34"/>
      <c r="E96" s="35">
        <v>0</v>
      </c>
      <c r="F96" s="32">
        <v>0</v>
      </c>
      <c r="G96" s="32">
        <v>0</v>
      </c>
    </row>
    <row r="97" spans="1:7" ht="12.75">
      <c r="A97" s="32">
        <v>705</v>
      </c>
      <c r="B97" s="33" t="s">
        <v>156</v>
      </c>
      <c r="C97" s="32">
        <v>1592</v>
      </c>
      <c r="D97" s="34"/>
      <c r="E97" s="35">
        <v>0</v>
      </c>
      <c r="F97" s="32">
        <v>0</v>
      </c>
      <c r="G97" s="32">
        <v>0</v>
      </c>
    </row>
    <row r="98" spans="1:7" ht="12.75">
      <c r="A98" s="32">
        <v>706</v>
      </c>
      <c r="B98" s="33" t="s">
        <v>157</v>
      </c>
      <c r="C98" s="32">
        <v>2482</v>
      </c>
      <c r="D98" s="34"/>
      <c r="E98" s="35">
        <v>0</v>
      </c>
      <c r="F98" s="32">
        <v>0</v>
      </c>
      <c r="G98" s="32">
        <v>0</v>
      </c>
    </row>
    <row r="99" spans="1:7" ht="12.75">
      <c r="A99" s="32">
        <v>708</v>
      </c>
      <c r="B99" s="33" t="s">
        <v>158</v>
      </c>
      <c r="C99" s="32">
        <v>3146</v>
      </c>
      <c r="D99" s="34"/>
      <c r="E99" s="35">
        <v>0</v>
      </c>
      <c r="F99" s="32">
        <v>0</v>
      </c>
      <c r="G99" s="32">
        <v>0</v>
      </c>
    </row>
    <row r="100" spans="1:7" ht="12.75">
      <c r="A100" s="32">
        <v>709</v>
      </c>
      <c r="B100" s="33" t="s">
        <v>159</v>
      </c>
      <c r="C100" s="32">
        <v>2913</v>
      </c>
      <c r="D100" s="34"/>
      <c r="E100" s="35">
        <v>0</v>
      </c>
      <c r="F100" s="32">
        <v>0</v>
      </c>
      <c r="G100" s="32">
        <v>0</v>
      </c>
    </row>
    <row r="101" spans="1:7" ht="12.75">
      <c r="A101" s="32">
        <v>710</v>
      </c>
      <c r="B101" s="33" t="s">
        <v>160</v>
      </c>
      <c r="C101" s="32">
        <v>2913</v>
      </c>
      <c r="D101" s="34"/>
      <c r="E101" s="35">
        <v>20</v>
      </c>
      <c r="F101" s="32">
        <v>0</v>
      </c>
      <c r="G101" s="32">
        <v>0</v>
      </c>
    </row>
    <row r="102" spans="1:7" ht="12.75">
      <c r="A102" s="32">
        <v>711</v>
      </c>
      <c r="B102" s="33" t="s">
        <v>161</v>
      </c>
      <c r="C102" s="32">
        <v>2913</v>
      </c>
      <c r="D102" s="34"/>
      <c r="E102" s="35">
        <v>0</v>
      </c>
      <c r="F102" s="32">
        <v>0</v>
      </c>
      <c r="G102" s="32">
        <v>0</v>
      </c>
    </row>
    <row r="103" spans="1:7" ht="12.75">
      <c r="A103" s="32">
        <v>712</v>
      </c>
      <c r="B103" s="33" t="s">
        <v>162</v>
      </c>
      <c r="C103" s="32">
        <v>2913</v>
      </c>
      <c r="D103" s="34"/>
      <c r="E103" s="35">
        <v>0</v>
      </c>
      <c r="F103" s="32">
        <v>0</v>
      </c>
      <c r="G103" s="32">
        <v>0</v>
      </c>
    </row>
    <row r="104" spans="1:7" ht="12.75">
      <c r="A104" s="32">
        <v>713</v>
      </c>
      <c r="B104" s="33" t="s">
        <v>163</v>
      </c>
      <c r="C104" s="32">
        <v>2913</v>
      </c>
      <c r="D104" s="34"/>
      <c r="E104" s="35">
        <v>0</v>
      </c>
      <c r="F104" s="32">
        <v>0</v>
      </c>
      <c r="G104" s="32">
        <v>0</v>
      </c>
    </row>
    <row r="105" spans="1:7" ht="12.75">
      <c r="A105" s="32">
        <v>714</v>
      </c>
      <c r="B105" s="33" t="s">
        <v>164</v>
      </c>
      <c r="C105" s="32">
        <v>2913</v>
      </c>
      <c r="D105" s="34"/>
      <c r="E105" s="35">
        <v>0</v>
      </c>
      <c r="F105" s="32">
        <v>0</v>
      </c>
      <c r="G105" s="32">
        <v>0</v>
      </c>
    </row>
    <row r="106" spans="1:7" ht="12.75">
      <c r="A106" s="32">
        <v>715</v>
      </c>
      <c r="B106" s="33" t="s">
        <v>165</v>
      </c>
      <c r="C106" s="32">
        <v>1912</v>
      </c>
      <c r="D106" s="34"/>
      <c r="E106" s="35">
        <v>0</v>
      </c>
      <c r="F106" s="32">
        <v>42</v>
      </c>
      <c r="G106" s="32">
        <v>0</v>
      </c>
    </row>
    <row r="107" spans="1:7" ht="12.75">
      <c r="A107" s="32">
        <v>716</v>
      </c>
      <c r="B107" s="33" t="s">
        <v>166</v>
      </c>
      <c r="C107" s="32">
        <v>1942</v>
      </c>
      <c r="D107" s="34"/>
      <c r="E107" s="35">
        <v>0</v>
      </c>
      <c r="F107" s="32">
        <v>0</v>
      </c>
      <c r="G107" s="32">
        <v>0</v>
      </c>
    </row>
    <row r="108" spans="1:7" ht="12.75">
      <c r="A108" s="32">
        <v>717</v>
      </c>
      <c r="B108" s="33" t="s">
        <v>167</v>
      </c>
      <c r="C108" s="32">
        <v>2100</v>
      </c>
      <c r="D108" s="34"/>
      <c r="E108" s="35">
        <v>150</v>
      </c>
      <c r="F108" s="32">
        <v>0</v>
      </c>
      <c r="G108" s="32">
        <v>0</v>
      </c>
    </row>
    <row r="109" spans="1:7" ht="12.75">
      <c r="A109" s="32">
        <v>718</v>
      </c>
      <c r="B109" s="33" t="s">
        <v>168</v>
      </c>
      <c r="C109" s="32">
        <v>1942</v>
      </c>
      <c r="D109" s="34"/>
      <c r="E109" s="35">
        <v>17</v>
      </c>
      <c r="F109" s="32">
        <v>0</v>
      </c>
      <c r="G109" s="32">
        <v>0</v>
      </c>
    </row>
    <row r="110" spans="1:7" ht="12.75">
      <c r="A110" s="32">
        <v>719</v>
      </c>
      <c r="B110" s="33" t="s">
        <v>169</v>
      </c>
      <c r="C110" s="32">
        <v>1782</v>
      </c>
      <c r="D110" s="34"/>
      <c r="E110" s="35">
        <v>0</v>
      </c>
      <c r="F110" s="32">
        <v>0</v>
      </c>
      <c r="G110" s="32">
        <v>0</v>
      </c>
    </row>
    <row r="111" spans="1:7" ht="12.75">
      <c r="A111" s="32">
        <v>720</v>
      </c>
      <c r="B111" s="33" t="s">
        <v>170</v>
      </c>
      <c r="C111" s="32">
        <v>1782</v>
      </c>
      <c r="D111" s="34"/>
      <c r="E111" s="35">
        <v>17</v>
      </c>
      <c r="F111" s="32">
        <v>0</v>
      </c>
      <c r="G111" s="32">
        <v>0</v>
      </c>
    </row>
    <row r="112" spans="1:7" ht="12.75">
      <c r="A112" s="32">
        <v>721</v>
      </c>
      <c r="B112" s="33" t="s">
        <v>171</v>
      </c>
      <c r="C112" s="32">
        <v>1942</v>
      </c>
      <c r="D112" s="34"/>
      <c r="E112" s="35">
        <v>150</v>
      </c>
      <c r="F112" s="32">
        <v>0</v>
      </c>
      <c r="G112" s="32">
        <v>0</v>
      </c>
    </row>
    <row r="113" spans="1:7" ht="12.75">
      <c r="A113" s="32">
        <v>722</v>
      </c>
      <c r="B113" s="33" t="s">
        <v>172</v>
      </c>
      <c r="C113" s="32">
        <v>1692</v>
      </c>
      <c r="D113" s="34"/>
      <c r="E113" s="35">
        <v>0</v>
      </c>
      <c r="F113" s="32">
        <v>0</v>
      </c>
      <c r="G113" s="32">
        <v>0</v>
      </c>
    </row>
    <row r="114" spans="1:7" ht="12.75">
      <c r="A114" s="32">
        <v>723</v>
      </c>
      <c r="B114" s="33" t="s">
        <v>173</v>
      </c>
      <c r="C114" s="32">
        <v>1700</v>
      </c>
      <c r="D114" s="34"/>
      <c r="E114" s="35">
        <v>0</v>
      </c>
      <c r="F114" s="32">
        <v>0</v>
      </c>
      <c r="G114" s="32">
        <v>0</v>
      </c>
    </row>
    <row r="115" spans="1:7" ht="12.75">
      <c r="A115" s="32">
        <v>724</v>
      </c>
      <c r="B115" s="33" t="s">
        <v>174</v>
      </c>
      <c r="C115" s="32">
        <v>1942</v>
      </c>
      <c r="D115" s="34"/>
      <c r="E115" s="35">
        <v>150</v>
      </c>
      <c r="F115" s="32">
        <v>0</v>
      </c>
      <c r="G115" s="32">
        <v>0</v>
      </c>
    </row>
    <row r="116" spans="1:7" ht="12.75">
      <c r="A116" s="32">
        <v>725</v>
      </c>
      <c r="B116" s="33" t="s">
        <v>175</v>
      </c>
      <c r="C116" s="32">
        <v>1592</v>
      </c>
      <c r="D116" s="34"/>
      <c r="E116" s="35">
        <v>0</v>
      </c>
      <c r="F116" s="32">
        <v>0</v>
      </c>
      <c r="G116" s="32">
        <v>0</v>
      </c>
    </row>
    <row r="117" spans="1:7" ht="12.75">
      <c r="A117" s="32">
        <v>726</v>
      </c>
      <c r="B117" s="33" t="s">
        <v>176</v>
      </c>
      <c r="C117" s="32">
        <v>1500</v>
      </c>
      <c r="D117" s="34"/>
      <c r="E117" s="35">
        <v>150</v>
      </c>
      <c r="F117" s="32">
        <v>0</v>
      </c>
      <c r="G117" s="32">
        <v>0</v>
      </c>
    </row>
    <row r="118" spans="1:7" ht="12.75">
      <c r="A118" s="37">
        <v>727</v>
      </c>
      <c r="B118" s="38" t="s">
        <v>177</v>
      </c>
      <c r="C118" s="37">
        <v>1600</v>
      </c>
      <c r="D118" s="34"/>
      <c r="E118" s="39">
        <v>0</v>
      </c>
      <c r="F118" s="37">
        <v>0</v>
      </c>
      <c r="G118" s="37">
        <v>0</v>
      </c>
    </row>
    <row r="119" spans="1:7" ht="12.75">
      <c r="A119" s="32">
        <v>728</v>
      </c>
      <c r="B119" s="33" t="s">
        <v>178</v>
      </c>
      <c r="C119" s="32">
        <v>1360</v>
      </c>
      <c r="D119" s="34"/>
      <c r="E119" s="35">
        <v>17</v>
      </c>
      <c r="F119" s="32">
        <v>0</v>
      </c>
      <c r="G119" s="32">
        <v>0</v>
      </c>
    </row>
    <row r="120" spans="1:7" ht="12.75">
      <c r="A120" s="32">
        <v>729</v>
      </c>
      <c r="B120" s="33" t="s">
        <v>179</v>
      </c>
      <c r="C120" s="32">
        <v>1692</v>
      </c>
      <c r="D120" s="34"/>
      <c r="E120" s="35">
        <v>0</v>
      </c>
      <c r="F120" s="32">
        <v>0</v>
      </c>
      <c r="G120" s="32">
        <v>0</v>
      </c>
    </row>
    <row r="121" spans="1:7" ht="12.75">
      <c r="A121" s="32">
        <v>730</v>
      </c>
      <c r="B121" s="33" t="s">
        <v>180</v>
      </c>
      <c r="C121" s="32">
        <v>1700</v>
      </c>
      <c r="D121" s="34"/>
      <c r="E121" s="35">
        <v>0</v>
      </c>
      <c r="F121" s="32">
        <v>0</v>
      </c>
      <c r="G121" s="32">
        <v>0</v>
      </c>
    </row>
    <row r="122" spans="1:7" ht="12.75">
      <c r="A122" s="32">
        <v>731</v>
      </c>
      <c r="B122" s="33" t="s">
        <v>181</v>
      </c>
      <c r="C122" s="32">
        <v>1592</v>
      </c>
      <c r="D122" s="34"/>
      <c r="E122" s="35">
        <v>0</v>
      </c>
      <c r="F122" s="32">
        <v>0</v>
      </c>
      <c r="G122" s="32">
        <v>0</v>
      </c>
    </row>
    <row r="123" spans="1:7" ht="12.75">
      <c r="A123" s="32">
        <v>732</v>
      </c>
      <c r="B123" s="33" t="s">
        <v>182</v>
      </c>
      <c r="C123" s="32">
        <v>971</v>
      </c>
      <c r="D123" s="34"/>
      <c r="E123" s="35">
        <v>150</v>
      </c>
      <c r="F123" s="32">
        <v>0</v>
      </c>
      <c r="G123" s="32">
        <v>0</v>
      </c>
    </row>
    <row r="124" spans="1:7" ht="12.75">
      <c r="A124" s="32">
        <v>733</v>
      </c>
      <c r="B124" s="33" t="s">
        <v>183</v>
      </c>
      <c r="C124" s="32">
        <v>1150</v>
      </c>
      <c r="D124" s="34"/>
      <c r="E124" s="35">
        <v>0</v>
      </c>
      <c r="F124" s="32">
        <v>0</v>
      </c>
      <c r="G124" s="32">
        <v>0</v>
      </c>
    </row>
    <row r="125" spans="1:7" ht="12.75">
      <c r="A125" s="32">
        <v>734</v>
      </c>
      <c r="B125" s="33" t="s">
        <v>184</v>
      </c>
      <c r="C125" s="32">
        <v>1500</v>
      </c>
      <c r="D125" s="34"/>
      <c r="E125" s="35">
        <v>150</v>
      </c>
      <c r="F125" s="32">
        <v>0</v>
      </c>
      <c r="G125" s="32">
        <v>0</v>
      </c>
    </row>
    <row r="126" spans="1:7" ht="12.75">
      <c r="A126" s="32">
        <v>735</v>
      </c>
      <c r="B126" s="33" t="s">
        <v>185</v>
      </c>
      <c r="C126" s="32">
        <v>971</v>
      </c>
      <c r="D126" s="34"/>
      <c r="E126" s="35">
        <v>150</v>
      </c>
      <c r="F126" s="32">
        <v>0</v>
      </c>
      <c r="G126" s="32">
        <v>0</v>
      </c>
    </row>
    <row r="127" spans="1:7" ht="12.75">
      <c r="A127" s="32">
        <v>736</v>
      </c>
      <c r="B127" s="33" t="s">
        <v>186</v>
      </c>
      <c r="C127" s="32">
        <v>1600</v>
      </c>
      <c r="D127" s="34"/>
      <c r="E127" s="35">
        <v>0</v>
      </c>
      <c r="F127" s="32">
        <v>0</v>
      </c>
      <c r="G127" s="32">
        <v>0</v>
      </c>
    </row>
    <row r="128" spans="1:7" ht="12.75">
      <c r="A128" s="32">
        <v>737</v>
      </c>
      <c r="B128" s="33" t="s">
        <v>187</v>
      </c>
      <c r="C128" s="32">
        <v>971</v>
      </c>
      <c r="D128" s="34"/>
      <c r="E128" s="35">
        <v>150</v>
      </c>
      <c r="F128" s="32">
        <v>0</v>
      </c>
      <c r="G128" s="32">
        <v>0</v>
      </c>
    </row>
    <row r="129" spans="1:7" ht="12.75">
      <c r="A129" s="32">
        <v>738</v>
      </c>
      <c r="B129" s="33" t="s">
        <v>188</v>
      </c>
      <c r="C129" s="32">
        <v>971</v>
      </c>
      <c r="D129" s="34"/>
      <c r="E129" s="35">
        <v>17</v>
      </c>
      <c r="F129" s="32">
        <v>0</v>
      </c>
      <c r="G129" s="32">
        <v>0</v>
      </c>
    </row>
    <row r="130" spans="1:7" ht="12.75">
      <c r="A130" s="32">
        <v>739</v>
      </c>
      <c r="B130" s="33" t="s">
        <v>189</v>
      </c>
      <c r="C130" s="32">
        <v>971</v>
      </c>
      <c r="D130" s="34"/>
      <c r="E130" s="35">
        <v>150</v>
      </c>
      <c r="F130" s="32">
        <v>0</v>
      </c>
      <c r="G130" s="32">
        <v>0</v>
      </c>
    </row>
    <row r="131" spans="1:7" ht="12.75">
      <c r="A131" s="32">
        <v>740</v>
      </c>
      <c r="B131" s="33" t="s">
        <v>190</v>
      </c>
      <c r="C131" s="32">
        <v>971</v>
      </c>
      <c r="D131" s="34"/>
      <c r="E131" s="35">
        <v>150</v>
      </c>
      <c r="F131" s="32">
        <v>0</v>
      </c>
      <c r="G131" s="32">
        <v>0</v>
      </c>
    </row>
    <row r="132" spans="1:7" ht="12.75">
      <c r="A132" s="32">
        <v>741</v>
      </c>
      <c r="B132" s="33" t="s">
        <v>191</v>
      </c>
      <c r="C132" s="32">
        <v>1300</v>
      </c>
      <c r="D132" s="34"/>
      <c r="E132" s="35">
        <v>0</v>
      </c>
      <c r="F132" s="32">
        <v>0</v>
      </c>
      <c r="G132" s="32">
        <v>0</v>
      </c>
    </row>
    <row r="133" spans="1:7" ht="12.75">
      <c r="A133" s="32">
        <v>742</v>
      </c>
      <c r="B133" s="33" t="s">
        <v>192</v>
      </c>
      <c r="C133" s="32">
        <v>971</v>
      </c>
      <c r="D133" s="34"/>
      <c r="E133" s="35">
        <v>150</v>
      </c>
      <c r="F133" s="32">
        <v>0</v>
      </c>
      <c r="G133" s="32">
        <v>0</v>
      </c>
    </row>
    <row r="134" spans="1:7" ht="12.75">
      <c r="A134" s="40">
        <v>743</v>
      </c>
      <c r="B134" s="41" t="s">
        <v>193</v>
      </c>
      <c r="C134" s="40">
        <v>971</v>
      </c>
      <c r="D134" s="34"/>
      <c r="E134" s="42">
        <v>17</v>
      </c>
      <c r="F134" s="40">
        <v>0</v>
      </c>
      <c r="G134" s="40">
        <v>0</v>
      </c>
    </row>
    <row r="135" spans="1:7" ht="12.75">
      <c r="A135" s="32">
        <v>744</v>
      </c>
      <c r="B135" s="33" t="s">
        <v>194</v>
      </c>
      <c r="C135" s="32">
        <v>1400</v>
      </c>
      <c r="D135" s="34"/>
      <c r="E135" s="35">
        <v>0</v>
      </c>
      <c r="F135" s="32">
        <v>0</v>
      </c>
      <c r="G135" s="32">
        <v>0</v>
      </c>
    </row>
    <row r="136" spans="1:7" ht="12.75">
      <c r="A136" s="32">
        <v>745</v>
      </c>
      <c r="B136" s="33" t="s">
        <v>195</v>
      </c>
      <c r="C136" s="32">
        <v>1450</v>
      </c>
      <c r="D136" s="34"/>
      <c r="E136" s="35">
        <v>0</v>
      </c>
      <c r="F136" s="32">
        <v>0</v>
      </c>
      <c r="G136" s="32">
        <v>0</v>
      </c>
    </row>
    <row r="137" spans="1:7" ht="12.75">
      <c r="A137" s="32">
        <v>746</v>
      </c>
      <c r="B137" s="33" t="s">
        <v>196</v>
      </c>
      <c r="C137" s="32">
        <v>971</v>
      </c>
      <c r="D137" s="34"/>
      <c r="E137" s="35">
        <v>150</v>
      </c>
      <c r="F137" s="32">
        <v>0</v>
      </c>
      <c r="G137" s="32">
        <v>0</v>
      </c>
    </row>
    <row r="138" spans="1:7" ht="12.75">
      <c r="A138" s="32">
        <v>747</v>
      </c>
      <c r="B138" s="33" t="s">
        <v>197</v>
      </c>
      <c r="C138" s="32">
        <v>971</v>
      </c>
      <c r="D138" s="34"/>
      <c r="E138" s="35">
        <v>0</v>
      </c>
      <c r="F138" s="32">
        <v>0</v>
      </c>
      <c r="G138" s="32">
        <v>0</v>
      </c>
    </row>
    <row r="139" spans="1:7" ht="12.75">
      <c r="A139" s="32">
        <v>748</v>
      </c>
      <c r="B139" s="33" t="s">
        <v>198</v>
      </c>
      <c r="C139" s="32">
        <v>1250</v>
      </c>
      <c r="D139" s="34"/>
      <c r="E139" s="35">
        <v>0</v>
      </c>
      <c r="F139" s="32">
        <v>0</v>
      </c>
      <c r="G139" s="32">
        <v>0</v>
      </c>
    </row>
    <row r="140" spans="1:7" ht="12.75">
      <c r="A140" s="32">
        <v>749</v>
      </c>
      <c r="B140" s="33" t="s">
        <v>92</v>
      </c>
      <c r="C140" s="32">
        <v>971</v>
      </c>
      <c r="D140" s="34"/>
      <c r="E140" s="35">
        <v>0</v>
      </c>
      <c r="F140" s="32">
        <v>0</v>
      </c>
      <c r="G140" s="32">
        <v>0</v>
      </c>
    </row>
    <row r="141" spans="1:7" ht="12.75">
      <c r="A141" s="32">
        <v>750</v>
      </c>
      <c r="B141" s="33" t="s">
        <v>91</v>
      </c>
      <c r="C141" s="32">
        <v>971</v>
      </c>
      <c r="D141" s="34"/>
      <c r="E141" s="35">
        <v>0</v>
      </c>
      <c r="F141" s="32">
        <v>0</v>
      </c>
      <c r="G141" s="32">
        <v>0</v>
      </c>
    </row>
    <row r="142" spans="1:7" ht="12.75">
      <c r="A142" s="32">
        <v>751</v>
      </c>
      <c r="B142" s="33" t="s">
        <v>199</v>
      </c>
      <c r="C142" s="32">
        <v>1500</v>
      </c>
      <c r="D142" s="34"/>
      <c r="E142" s="35">
        <v>150</v>
      </c>
      <c r="F142" s="32">
        <v>0</v>
      </c>
      <c r="G142" s="32">
        <v>0</v>
      </c>
    </row>
    <row r="143" spans="1:7" ht="12.75">
      <c r="A143" s="32">
        <v>752</v>
      </c>
      <c r="B143" s="33" t="s">
        <v>200</v>
      </c>
      <c r="C143" s="32">
        <v>2913</v>
      </c>
      <c r="D143" s="34"/>
      <c r="E143" s="35">
        <v>20</v>
      </c>
      <c r="F143" s="32">
        <v>0</v>
      </c>
      <c r="G143" s="32">
        <v>0</v>
      </c>
    </row>
    <row r="144" spans="1:7" ht="12.75">
      <c r="A144" s="32">
        <v>753</v>
      </c>
      <c r="B144" s="33" t="s">
        <v>201</v>
      </c>
      <c r="C144" s="32">
        <v>1942</v>
      </c>
      <c r="D144" s="34"/>
      <c r="E144" s="35">
        <v>150</v>
      </c>
      <c r="F144" s="32">
        <v>0</v>
      </c>
      <c r="G144" s="32">
        <v>0</v>
      </c>
    </row>
    <row r="145" spans="1:7" ht="12.75">
      <c r="A145" s="32">
        <v>754</v>
      </c>
      <c r="B145" s="33" t="s">
        <v>202</v>
      </c>
      <c r="C145" s="32">
        <v>971</v>
      </c>
      <c r="D145" s="34"/>
      <c r="E145" s="35">
        <v>0</v>
      </c>
      <c r="F145" s="32">
        <v>0</v>
      </c>
      <c r="G145" s="32">
        <v>0</v>
      </c>
    </row>
    <row r="146" spans="1:7" ht="12.75">
      <c r="A146" s="32">
        <v>755</v>
      </c>
      <c r="B146" s="33" t="s">
        <v>203</v>
      </c>
      <c r="C146" s="32">
        <v>971</v>
      </c>
      <c r="D146" s="34"/>
      <c r="E146" s="35">
        <v>0</v>
      </c>
      <c r="F146" s="32">
        <v>0</v>
      </c>
      <c r="G146" s="32">
        <v>0</v>
      </c>
    </row>
    <row r="147" spans="1:7" ht="12.75">
      <c r="A147" s="32">
        <v>756</v>
      </c>
      <c r="B147" s="33" t="s">
        <v>204</v>
      </c>
      <c r="C147" s="32">
        <v>1290</v>
      </c>
      <c r="D147" s="34"/>
      <c r="E147" s="35">
        <v>0</v>
      </c>
      <c r="F147" s="32">
        <v>0</v>
      </c>
      <c r="G147" s="32">
        <v>0</v>
      </c>
    </row>
    <row r="148" spans="1:7" ht="12.75">
      <c r="A148" s="32">
        <v>757</v>
      </c>
      <c r="B148" s="33" t="s">
        <v>205</v>
      </c>
      <c r="C148" s="32">
        <v>971</v>
      </c>
      <c r="D148" s="34"/>
      <c r="E148" s="35">
        <v>0</v>
      </c>
      <c r="F148" s="32">
        <v>0</v>
      </c>
      <c r="G148" s="32">
        <v>0</v>
      </c>
    </row>
    <row r="149" spans="1:7" ht="12.75">
      <c r="A149" s="32">
        <v>758</v>
      </c>
      <c r="B149" s="33" t="s">
        <v>206</v>
      </c>
      <c r="C149" s="32">
        <v>971</v>
      </c>
      <c r="D149" s="34"/>
      <c r="E149" s="35">
        <v>0</v>
      </c>
      <c r="F149" s="32">
        <v>0</v>
      </c>
      <c r="G149" s="32">
        <v>0</v>
      </c>
    </row>
    <row r="150" spans="1:7" ht="12.75">
      <c r="A150" s="32">
        <v>759</v>
      </c>
      <c r="B150" s="33" t="s">
        <v>207</v>
      </c>
      <c r="C150" s="32">
        <v>971</v>
      </c>
      <c r="D150" s="34"/>
      <c r="E150" s="35">
        <v>150</v>
      </c>
      <c r="F150" s="32">
        <v>0</v>
      </c>
      <c r="G150" s="32">
        <v>0</v>
      </c>
    </row>
    <row r="151" spans="1:7" ht="12.75">
      <c r="A151" s="32">
        <v>760</v>
      </c>
      <c r="B151" s="33" t="s">
        <v>208</v>
      </c>
      <c r="C151" s="32">
        <v>1400</v>
      </c>
      <c r="D151" s="34"/>
      <c r="E151" s="35">
        <v>0</v>
      </c>
      <c r="F151" s="32">
        <v>0</v>
      </c>
      <c r="G151" s="32">
        <v>0</v>
      </c>
    </row>
    <row r="152" spans="1:7" ht="12.75">
      <c r="A152" s="32">
        <v>761</v>
      </c>
      <c r="B152" s="33" t="s">
        <v>209</v>
      </c>
      <c r="C152" s="32">
        <v>1700</v>
      </c>
      <c r="D152" s="34"/>
      <c r="E152" s="35">
        <v>150</v>
      </c>
      <c r="F152" s="32">
        <v>0</v>
      </c>
      <c r="G152" s="32">
        <v>0</v>
      </c>
    </row>
    <row r="153" spans="1:7" ht="12.75">
      <c r="A153" s="32">
        <v>762</v>
      </c>
      <c r="B153" s="33" t="s">
        <v>210</v>
      </c>
      <c r="C153" s="32">
        <v>971</v>
      </c>
      <c r="D153" s="34"/>
      <c r="E153" s="35">
        <v>0</v>
      </c>
      <c r="F153" s="32">
        <v>0</v>
      </c>
      <c r="G153" s="32">
        <v>0</v>
      </c>
    </row>
    <row r="154" spans="1:7" ht="12.75">
      <c r="A154" s="32">
        <v>763</v>
      </c>
      <c r="B154" s="33" t="s">
        <v>211</v>
      </c>
      <c r="C154" s="32">
        <v>971</v>
      </c>
      <c r="D154" s="34"/>
      <c r="E154" s="35">
        <v>0</v>
      </c>
      <c r="F154" s="32">
        <v>0</v>
      </c>
      <c r="G154" s="32">
        <v>0</v>
      </c>
    </row>
    <row r="155" spans="1:7" ht="12.75">
      <c r="A155" s="32">
        <v>764</v>
      </c>
      <c r="B155" s="33" t="s">
        <v>212</v>
      </c>
      <c r="C155" s="32">
        <v>1500</v>
      </c>
      <c r="D155" s="34"/>
      <c r="E155" s="35">
        <v>150</v>
      </c>
      <c r="F155" s="32">
        <v>0</v>
      </c>
      <c r="G155" s="32">
        <v>0</v>
      </c>
    </row>
    <row r="156" spans="1:7" ht="12.75">
      <c r="A156" s="32">
        <v>765</v>
      </c>
      <c r="B156" s="33" t="s">
        <v>213</v>
      </c>
      <c r="C156" s="32">
        <v>1500</v>
      </c>
      <c r="D156" s="34"/>
      <c r="E156" s="35">
        <v>150</v>
      </c>
      <c r="F156" s="32">
        <v>0</v>
      </c>
      <c r="G156" s="32">
        <v>0</v>
      </c>
    </row>
    <row r="157" spans="1:7" ht="12.75">
      <c r="A157" s="32">
        <v>766</v>
      </c>
      <c r="B157" s="33" t="s">
        <v>214</v>
      </c>
      <c r="C157" s="32">
        <v>1942</v>
      </c>
      <c r="D157" s="34"/>
      <c r="E157" s="35">
        <v>150</v>
      </c>
      <c r="F157" s="32">
        <v>0</v>
      </c>
      <c r="G157" s="32">
        <v>0</v>
      </c>
    </row>
    <row r="158" spans="1:7" ht="12.75">
      <c r="A158" s="32">
        <v>767</v>
      </c>
      <c r="B158" s="33" t="s">
        <v>215</v>
      </c>
      <c r="C158" s="32">
        <v>1700</v>
      </c>
      <c r="D158" s="34"/>
      <c r="E158" s="35">
        <v>150</v>
      </c>
      <c r="F158" s="32">
        <v>0</v>
      </c>
      <c r="G158" s="32">
        <v>0</v>
      </c>
    </row>
    <row r="159" spans="1:7" ht="12.75">
      <c r="A159" s="32">
        <v>768</v>
      </c>
      <c r="B159" s="33" t="s">
        <v>216</v>
      </c>
      <c r="C159" s="32">
        <v>971</v>
      </c>
      <c r="D159" s="34"/>
      <c r="E159" s="35">
        <v>150</v>
      </c>
      <c r="F159" s="32">
        <v>0</v>
      </c>
      <c r="G159" s="32">
        <v>0</v>
      </c>
    </row>
    <row r="160" spans="1:7" ht="12.75">
      <c r="A160" s="32">
        <v>769</v>
      </c>
      <c r="B160" s="33" t="s">
        <v>217</v>
      </c>
      <c r="C160" s="32">
        <v>2913</v>
      </c>
      <c r="D160" s="34"/>
      <c r="E160" s="35">
        <v>0</v>
      </c>
      <c r="F160" s="32">
        <v>0</v>
      </c>
      <c r="G160" s="32">
        <v>0</v>
      </c>
    </row>
    <row r="161" spans="1:7" ht="12.75">
      <c r="A161" s="32">
        <v>770</v>
      </c>
      <c r="B161" s="33" t="s">
        <v>218</v>
      </c>
      <c r="C161" s="32">
        <v>2913</v>
      </c>
      <c r="D161" s="34"/>
      <c r="E161" s="35">
        <v>0</v>
      </c>
      <c r="F161" s="32">
        <v>0</v>
      </c>
      <c r="G161" s="32">
        <v>0</v>
      </c>
    </row>
    <row r="162" spans="1:7" ht="12.75">
      <c r="A162" s="32">
        <v>771</v>
      </c>
      <c r="B162" s="33" t="s">
        <v>219</v>
      </c>
      <c r="C162" s="32">
        <v>971</v>
      </c>
      <c r="D162" s="34"/>
      <c r="E162" s="35">
        <v>0</v>
      </c>
      <c r="F162" s="32">
        <v>0</v>
      </c>
      <c r="G162" s="32">
        <v>620</v>
      </c>
    </row>
    <row r="163" spans="1:7" ht="12.75">
      <c r="A163" s="32">
        <v>772</v>
      </c>
      <c r="B163" s="33" t="s">
        <v>220</v>
      </c>
      <c r="C163" s="32">
        <v>971</v>
      </c>
      <c r="D163" s="34"/>
      <c r="E163" s="35">
        <v>0</v>
      </c>
      <c r="F163" s="32">
        <v>0</v>
      </c>
      <c r="G163" s="32">
        <v>620</v>
      </c>
    </row>
    <row r="164" spans="1:7" ht="12.75">
      <c r="A164" s="32">
        <v>773</v>
      </c>
      <c r="B164" s="33" t="s">
        <v>221</v>
      </c>
      <c r="C164" s="32">
        <v>1942</v>
      </c>
      <c r="D164" s="34"/>
      <c r="E164" s="35">
        <v>0</v>
      </c>
      <c r="F164" s="32">
        <v>0</v>
      </c>
      <c r="G164" s="32">
        <v>669</v>
      </c>
    </row>
    <row r="165" spans="1:7" ht="12.75">
      <c r="A165" s="32">
        <v>774</v>
      </c>
      <c r="B165" s="33" t="s">
        <v>222</v>
      </c>
      <c r="C165" s="32">
        <v>1700</v>
      </c>
      <c r="D165" s="34"/>
      <c r="E165" s="35">
        <v>0</v>
      </c>
      <c r="F165" s="32">
        <v>0</v>
      </c>
      <c r="G165" s="32">
        <v>657</v>
      </c>
    </row>
    <row r="166" spans="1:7" ht="12.75">
      <c r="A166" s="32">
        <v>775</v>
      </c>
      <c r="B166" s="33" t="s">
        <v>223</v>
      </c>
      <c r="C166" s="32">
        <v>1400</v>
      </c>
      <c r="D166" s="34"/>
      <c r="E166" s="35">
        <v>150</v>
      </c>
      <c r="F166" s="32">
        <v>0</v>
      </c>
      <c r="G166" s="32">
        <v>0</v>
      </c>
    </row>
    <row r="167" spans="1:7" ht="12.75">
      <c r="A167" s="32">
        <v>776</v>
      </c>
      <c r="B167" s="33" t="s">
        <v>224</v>
      </c>
      <c r="C167" s="32">
        <v>971</v>
      </c>
      <c r="D167" s="34"/>
      <c r="E167" s="35">
        <v>0</v>
      </c>
      <c r="F167" s="32">
        <v>0</v>
      </c>
      <c r="G167" s="32">
        <v>0</v>
      </c>
    </row>
    <row r="168" spans="1:7" ht="12.75">
      <c r="A168" s="32">
        <v>777</v>
      </c>
      <c r="B168" s="33" t="s">
        <v>225</v>
      </c>
      <c r="C168" s="32">
        <v>971</v>
      </c>
      <c r="D168" s="34"/>
      <c r="E168" s="35">
        <v>0</v>
      </c>
      <c r="F168" s="32">
        <v>0</v>
      </c>
      <c r="G168" s="32">
        <v>155</v>
      </c>
    </row>
    <row r="169" spans="1:7" ht="12.75">
      <c r="A169" s="32">
        <v>778</v>
      </c>
      <c r="B169" s="33" t="s">
        <v>226</v>
      </c>
      <c r="C169" s="32">
        <v>1692</v>
      </c>
      <c r="D169" s="34"/>
      <c r="E169" s="35">
        <v>17</v>
      </c>
      <c r="F169" s="32">
        <v>0</v>
      </c>
      <c r="G169" s="32">
        <v>0</v>
      </c>
    </row>
    <row r="170" spans="1:7" ht="12.75">
      <c r="A170" s="32">
        <v>779</v>
      </c>
      <c r="B170" s="36" t="s">
        <v>227</v>
      </c>
      <c r="C170" s="32">
        <v>853</v>
      </c>
      <c r="D170" s="34"/>
      <c r="E170" s="35">
        <v>0</v>
      </c>
      <c r="F170" s="32">
        <v>0</v>
      </c>
      <c r="G170" s="32">
        <v>0</v>
      </c>
    </row>
    <row r="171" spans="1:7" ht="12.75">
      <c r="A171" s="32">
        <v>780</v>
      </c>
      <c r="B171" s="33" t="s">
        <v>228</v>
      </c>
      <c r="C171" s="32">
        <v>3146</v>
      </c>
      <c r="D171" s="34"/>
      <c r="E171" s="35">
        <v>0</v>
      </c>
      <c r="F171" s="32">
        <v>0</v>
      </c>
      <c r="G171" s="32">
        <v>0</v>
      </c>
    </row>
    <row r="172" spans="1:7" ht="12.75">
      <c r="A172" s="32">
        <v>781</v>
      </c>
      <c r="B172" s="33" t="s">
        <v>229</v>
      </c>
      <c r="C172" s="32">
        <v>2288</v>
      </c>
      <c r="D172" s="34"/>
      <c r="E172" s="35">
        <v>0</v>
      </c>
      <c r="F172" s="32">
        <v>0</v>
      </c>
      <c r="G172" s="32">
        <v>0</v>
      </c>
    </row>
    <row r="173" spans="1:7" ht="12.75">
      <c r="A173" s="32">
        <v>783</v>
      </c>
      <c r="B173" s="33" t="s">
        <v>230</v>
      </c>
      <c r="C173" s="32">
        <v>971</v>
      </c>
      <c r="D173" s="34"/>
      <c r="E173" s="35">
        <v>0</v>
      </c>
      <c r="F173" s="32">
        <v>0</v>
      </c>
      <c r="G173" s="32">
        <v>0</v>
      </c>
    </row>
    <row r="174" spans="1:7" ht="12.75">
      <c r="A174" s="32">
        <v>784</v>
      </c>
      <c r="B174" s="33" t="s">
        <v>231</v>
      </c>
      <c r="C174" s="32">
        <v>2490</v>
      </c>
      <c r="D174" s="34"/>
      <c r="E174" s="35">
        <v>0</v>
      </c>
      <c r="F174" s="32">
        <v>0</v>
      </c>
      <c r="G174" s="32">
        <v>0</v>
      </c>
    </row>
    <row r="175" spans="1:7" ht="12.75">
      <c r="A175" s="32">
        <v>788</v>
      </c>
      <c r="B175" s="33" t="s">
        <v>232</v>
      </c>
      <c r="C175" s="32">
        <v>2000</v>
      </c>
      <c r="D175" s="34"/>
      <c r="E175" s="35">
        <v>0</v>
      </c>
      <c r="F175" s="32">
        <v>0</v>
      </c>
      <c r="G175" s="32">
        <v>0</v>
      </c>
    </row>
    <row r="176" spans="1:7" ht="12.75">
      <c r="A176" s="32">
        <v>789</v>
      </c>
      <c r="B176" s="33" t="s">
        <v>233</v>
      </c>
      <c r="C176" s="32">
        <v>971</v>
      </c>
      <c r="D176" s="34"/>
      <c r="E176" s="35">
        <v>0</v>
      </c>
      <c r="F176" s="32">
        <v>0</v>
      </c>
      <c r="G176" s="32">
        <v>0</v>
      </c>
    </row>
    <row r="177" spans="1:7" ht="12.75">
      <c r="A177" s="32">
        <v>791</v>
      </c>
      <c r="B177" s="33" t="s">
        <v>234</v>
      </c>
      <c r="C177" s="32">
        <v>2913</v>
      </c>
      <c r="D177" s="34"/>
      <c r="E177" s="35">
        <v>17</v>
      </c>
      <c r="F177" s="32">
        <v>0</v>
      </c>
      <c r="G177" s="32">
        <v>0</v>
      </c>
    </row>
    <row r="178" spans="1:7" ht="12.75">
      <c r="A178" s="32">
        <v>792</v>
      </c>
      <c r="B178" s="33" t="s">
        <v>235</v>
      </c>
      <c r="C178" s="32">
        <v>2913</v>
      </c>
      <c r="D178" s="34"/>
      <c r="E178" s="35">
        <v>0</v>
      </c>
      <c r="F178" s="32">
        <v>0</v>
      </c>
      <c r="G178" s="32">
        <v>0</v>
      </c>
    </row>
    <row r="179" spans="1:7" ht="12.75">
      <c r="A179" s="32">
        <v>793</v>
      </c>
      <c r="B179" s="33" t="s">
        <v>236</v>
      </c>
      <c r="C179" s="32">
        <v>2913</v>
      </c>
      <c r="D179" s="34"/>
      <c r="E179" s="35">
        <v>0</v>
      </c>
      <c r="F179" s="32">
        <v>0</v>
      </c>
      <c r="G179" s="32">
        <v>0</v>
      </c>
    </row>
    <row r="180" spans="1:7" ht="12.75">
      <c r="A180" s="32">
        <v>794</v>
      </c>
      <c r="B180" s="33" t="s">
        <v>237</v>
      </c>
      <c r="C180" s="32">
        <v>1840</v>
      </c>
      <c r="D180" s="34"/>
      <c r="E180" s="35">
        <v>0</v>
      </c>
      <c r="F180" s="32">
        <v>0</v>
      </c>
      <c r="G180" s="32">
        <v>0</v>
      </c>
    </row>
    <row r="181" spans="1:7" ht="12.75">
      <c r="A181" s="32">
        <v>795</v>
      </c>
      <c r="B181" s="33" t="s">
        <v>238</v>
      </c>
      <c r="C181" s="32">
        <v>1450</v>
      </c>
      <c r="D181" s="34"/>
      <c r="E181" s="35">
        <v>0</v>
      </c>
      <c r="F181" s="32">
        <v>0</v>
      </c>
      <c r="G181" s="32">
        <v>0</v>
      </c>
    </row>
    <row r="182" spans="1:7" ht="12.75">
      <c r="A182" s="32">
        <v>796</v>
      </c>
      <c r="B182" s="33" t="s">
        <v>239</v>
      </c>
      <c r="C182" s="32">
        <v>1340</v>
      </c>
      <c r="D182" s="34"/>
      <c r="E182" s="35">
        <v>0</v>
      </c>
      <c r="F182" s="32">
        <v>0</v>
      </c>
      <c r="G182" s="32">
        <v>0</v>
      </c>
    </row>
    <row r="183" spans="1:7" ht="12.75">
      <c r="A183" s="32">
        <v>797</v>
      </c>
      <c r="B183" s="33" t="s">
        <v>240</v>
      </c>
      <c r="C183" s="32">
        <v>1170</v>
      </c>
      <c r="D183" s="34"/>
      <c r="E183" s="35">
        <v>0</v>
      </c>
      <c r="F183" s="32">
        <v>0</v>
      </c>
      <c r="G183" s="32">
        <v>0</v>
      </c>
    </row>
    <row r="184" spans="1:7" ht="12.75">
      <c r="A184" s="32">
        <v>798</v>
      </c>
      <c r="B184" s="33" t="s">
        <v>241</v>
      </c>
      <c r="C184" s="32">
        <v>961</v>
      </c>
      <c r="D184" s="34"/>
      <c r="E184" s="35">
        <v>0</v>
      </c>
      <c r="F184" s="32">
        <v>0</v>
      </c>
      <c r="G184" s="32">
        <v>0</v>
      </c>
    </row>
    <row r="185" spans="1:7" ht="12.75">
      <c r="A185" s="32">
        <v>808</v>
      </c>
      <c r="B185" s="33" t="s">
        <v>242</v>
      </c>
      <c r="C185" s="32">
        <v>1942</v>
      </c>
      <c r="D185" s="34"/>
      <c r="E185" s="35">
        <v>0</v>
      </c>
      <c r="F185" s="32">
        <v>0</v>
      </c>
      <c r="G185" s="32">
        <v>669</v>
      </c>
    </row>
    <row r="186" spans="1:7" ht="12.75">
      <c r="A186" s="32">
        <v>809</v>
      </c>
      <c r="B186" s="33" t="s">
        <v>243</v>
      </c>
      <c r="C186" s="32">
        <v>1782</v>
      </c>
      <c r="D186" s="34"/>
      <c r="E186" s="35">
        <v>0</v>
      </c>
      <c r="F186" s="32">
        <v>0</v>
      </c>
      <c r="G186" s="32">
        <v>669</v>
      </c>
    </row>
    <row r="187" spans="1:7" ht="12.75">
      <c r="A187" s="32">
        <v>810</v>
      </c>
      <c r="B187" s="33" t="s">
        <v>244</v>
      </c>
      <c r="C187" s="32">
        <v>1692</v>
      </c>
      <c r="D187" s="34"/>
      <c r="E187" s="35">
        <v>0</v>
      </c>
      <c r="F187" s="32">
        <v>0</v>
      </c>
      <c r="G187" s="32">
        <v>663</v>
      </c>
    </row>
    <row r="188" spans="1:7" ht="12.75">
      <c r="A188" s="32">
        <v>811</v>
      </c>
      <c r="B188" s="33" t="s">
        <v>245</v>
      </c>
      <c r="C188" s="32">
        <v>1592</v>
      </c>
      <c r="D188" s="34"/>
      <c r="E188" s="35">
        <v>0</v>
      </c>
      <c r="F188" s="32">
        <v>0</v>
      </c>
      <c r="G188" s="32">
        <v>657</v>
      </c>
    </row>
    <row r="189" spans="1:7" ht="12.75">
      <c r="A189" s="32">
        <v>812</v>
      </c>
      <c r="B189" s="33" t="s">
        <v>246</v>
      </c>
      <c r="C189" s="32">
        <v>1600</v>
      </c>
      <c r="D189" s="34"/>
      <c r="E189" s="35">
        <v>0</v>
      </c>
      <c r="F189" s="32">
        <v>0</v>
      </c>
      <c r="G189" s="32">
        <v>657</v>
      </c>
    </row>
    <row r="190" spans="1:7" ht="12.75">
      <c r="A190" s="32">
        <v>813</v>
      </c>
      <c r="B190" s="33" t="s">
        <v>247</v>
      </c>
      <c r="C190" s="32">
        <v>971</v>
      </c>
      <c r="D190" s="34"/>
      <c r="E190" s="35">
        <v>0</v>
      </c>
      <c r="F190" s="32">
        <v>0</v>
      </c>
      <c r="G190" s="32">
        <v>620</v>
      </c>
    </row>
    <row r="191" spans="1:7" ht="12.75">
      <c r="A191" s="32">
        <v>814</v>
      </c>
      <c r="B191" s="33" t="s">
        <v>248</v>
      </c>
      <c r="C191" s="32">
        <v>971</v>
      </c>
      <c r="D191" s="34"/>
      <c r="E191" s="35">
        <v>0</v>
      </c>
      <c r="F191" s="32">
        <v>0</v>
      </c>
      <c r="G191" s="32">
        <v>155</v>
      </c>
    </row>
    <row r="192" spans="1:7" ht="12.75">
      <c r="A192" s="32">
        <v>815</v>
      </c>
      <c r="B192" s="33" t="s">
        <v>249</v>
      </c>
      <c r="C192" s="32">
        <v>971</v>
      </c>
      <c r="D192" s="34"/>
      <c r="E192" s="35">
        <v>17</v>
      </c>
      <c r="F192" s="32">
        <v>0</v>
      </c>
      <c r="G192" s="32">
        <v>0</v>
      </c>
    </row>
    <row r="193" spans="1:7" ht="12.75">
      <c r="A193" s="32">
        <v>816</v>
      </c>
      <c r="B193" s="33" t="s">
        <v>250</v>
      </c>
      <c r="C193" s="32">
        <v>1600</v>
      </c>
      <c r="D193" s="34"/>
      <c r="E193" s="35">
        <v>17</v>
      </c>
      <c r="F193" s="32">
        <v>0</v>
      </c>
      <c r="G193" s="32">
        <v>0</v>
      </c>
    </row>
    <row r="194" spans="1:7" ht="12.75">
      <c r="A194" s="32">
        <v>817</v>
      </c>
      <c r="B194" s="33" t="s">
        <v>251</v>
      </c>
      <c r="C194" s="32">
        <v>1782</v>
      </c>
      <c r="D194" s="34"/>
      <c r="E194" s="35">
        <v>0</v>
      </c>
      <c r="F194" s="32">
        <v>0</v>
      </c>
      <c r="G194" s="32">
        <v>839</v>
      </c>
    </row>
    <row r="195" spans="1:7" ht="12.75">
      <c r="A195" s="32">
        <v>818</v>
      </c>
      <c r="B195" s="33" t="s">
        <v>252</v>
      </c>
      <c r="C195" s="32">
        <v>971</v>
      </c>
      <c r="D195" s="34"/>
      <c r="E195" s="35">
        <v>0</v>
      </c>
      <c r="F195" s="32">
        <v>0</v>
      </c>
      <c r="G195" s="32">
        <v>659</v>
      </c>
    </row>
    <row r="196" spans="1:7" ht="12.75">
      <c r="A196" s="32">
        <v>819</v>
      </c>
      <c r="B196" s="33" t="s">
        <v>253</v>
      </c>
      <c r="C196" s="32">
        <v>971</v>
      </c>
      <c r="D196" s="34"/>
      <c r="E196" s="35">
        <v>0</v>
      </c>
      <c r="F196" s="32">
        <v>0</v>
      </c>
      <c r="G196" s="32">
        <v>155</v>
      </c>
    </row>
    <row r="197" spans="1:7" ht="12.75">
      <c r="A197" s="32">
        <v>820</v>
      </c>
      <c r="B197" s="33" t="s">
        <v>254</v>
      </c>
      <c r="C197" s="32">
        <v>1692</v>
      </c>
      <c r="D197" s="34"/>
      <c r="E197" s="35">
        <v>0</v>
      </c>
      <c r="F197" s="32">
        <v>0</v>
      </c>
      <c r="G197" s="32">
        <v>839</v>
      </c>
    </row>
    <row r="198" spans="1:7" ht="12.75">
      <c r="A198" s="32">
        <v>821</v>
      </c>
      <c r="B198" s="33" t="s">
        <v>255</v>
      </c>
      <c r="C198" s="32">
        <v>1592</v>
      </c>
      <c r="D198" s="34"/>
      <c r="E198" s="35">
        <v>0</v>
      </c>
      <c r="F198" s="32">
        <v>0</v>
      </c>
      <c r="G198" s="32">
        <v>839</v>
      </c>
    </row>
    <row r="199" spans="1:7" ht="12.75">
      <c r="A199" s="32">
        <v>822</v>
      </c>
      <c r="B199" s="33" t="s">
        <v>256</v>
      </c>
      <c r="C199" s="32">
        <v>971</v>
      </c>
      <c r="D199" s="34"/>
      <c r="E199" s="35">
        <v>0</v>
      </c>
      <c r="F199" s="32">
        <v>0</v>
      </c>
      <c r="G199" s="32">
        <v>155</v>
      </c>
    </row>
    <row r="200" spans="1:7" ht="12.75">
      <c r="A200" s="32">
        <v>823</v>
      </c>
      <c r="B200" s="33" t="s">
        <v>257</v>
      </c>
      <c r="C200" s="32">
        <v>1700</v>
      </c>
      <c r="D200" s="34"/>
      <c r="E200" s="35">
        <v>0</v>
      </c>
      <c r="F200" s="32">
        <v>0</v>
      </c>
      <c r="G200" s="32">
        <v>657</v>
      </c>
    </row>
    <row r="201" spans="1:7" ht="12.75">
      <c r="A201" s="32">
        <v>824</v>
      </c>
      <c r="B201" s="33" t="s">
        <v>258</v>
      </c>
      <c r="C201" s="32">
        <v>1400</v>
      </c>
      <c r="D201" s="34"/>
      <c r="E201" s="35">
        <v>0</v>
      </c>
      <c r="F201" s="32">
        <v>0</v>
      </c>
      <c r="G201" s="32">
        <v>657</v>
      </c>
    </row>
    <row r="202" spans="1:7" ht="12.75">
      <c r="A202" s="32">
        <v>825</v>
      </c>
      <c r="B202" s="33" t="s">
        <v>259</v>
      </c>
      <c r="C202" s="32">
        <v>1300</v>
      </c>
      <c r="D202" s="34"/>
      <c r="E202" s="35">
        <v>0</v>
      </c>
      <c r="F202" s="32">
        <v>0</v>
      </c>
      <c r="G202" s="32">
        <v>657</v>
      </c>
    </row>
    <row r="203" spans="1:7" ht="12.75">
      <c r="A203" s="32">
        <v>826</v>
      </c>
      <c r="B203" s="33" t="s">
        <v>260</v>
      </c>
      <c r="C203" s="32">
        <v>1250</v>
      </c>
      <c r="D203" s="34"/>
      <c r="E203" s="35">
        <v>0</v>
      </c>
      <c r="F203" s="32">
        <v>0</v>
      </c>
      <c r="G203" s="32">
        <v>657</v>
      </c>
    </row>
    <row r="204" spans="1:7" ht="12.75">
      <c r="A204" s="32">
        <v>827</v>
      </c>
      <c r="B204" s="33" t="s">
        <v>261</v>
      </c>
      <c r="C204" s="32">
        <v>3146</v>
      </c>
      <c r="D204" s="34"/>
      <c r="E204" s="35">
        <v>0</v>
      </c>
      <c r="F204" s="32">
        <v>0</v>
      </c>
      <c r="G204" s="32">
        <v>0</v>
      </c>
    </row>
    <row r="205" spans="1:7" ht="12.75">
      <c r="A205" s="32">
        <v>828</v>
      </c>
      <c r="B205" s="33" t="s">
        <v>262</v>
      </c>
      <c r="C205" s="32">
        <v>2913</v>
      </c>
      <c r="D205" s="34"/>
      <c r="E205" s="35">
        <v>0</v>
      </c>
      <c r="F205" s="32">
        <v>0</v>
      </c>
      <c r="G205" s="32">
        <v>0</v>
      </c>
    </row>
    <row r="206" spans="1:7" ht="12.75">
      <c r="A206" s="32">
        <v>829</v>
      </c>
      <c r="B206" s="33" t="s">
        <v>263</v>
      </c>
      <c r="C206" s="32">
        <v>1942</v>
      </c>
      <c r="D206" s="34"/>
      <c r="E206" s="35">
        <v>0</v>
      </c>
      <c r="F206" s="32">
        <v>0</v>
      </c>
      <c r="G206" s="32">
        <v>0</v>
      </c>
    </row>
    <row r="207" spans="1:7" ht="12.75">
      <c r="A207" s="32">
        <v>830</v>
      </c>
      <c r="B207" s="33" t="s">
        <v>264</v>
      </c>
      <c r="C207" s="32">
        <v>1740</v>
      </c>
      <c r="D207" s="34"/>
      <c r="E207" s="35">
        <v>0</v>
      </c>
      <c r="F207" s="32">
        <v>0</v>
      </c>
      <c r="G207" s="32">
        <v>0</v>
      </c>
    </row>
    <row r="208" spans="1:7" ht="12.75">
      <c r="A208" s="32">
        <v>831</v>
      </c>
      <c r="B208" s="33" t="s">
        <v>265</v>
      </c>
      <c r="C208" s="32">
        <v>971</v>
      </c>
      <c r="D208" s="34"/>
      <c r="E208" s="35">
        <v>0</v>
      </c>
      <c r="F208" s="32">
        <v>0</v>
      </c>
      <c r="G208" s="32">
        <v>0</v>
      </c>
    </row>
    <row r="209" spans="1:7" ht="12.75">
      <c r="A209" s="32">
        <v>832</v>
      </c>
      <c r="B209" s="33" t="s">
        <v>266</v>
      </c>
      <c r="C209" s="32">
        <v>2913</v>
      </c>
      <c r="D209" s="34"/>
      <c r="E209" s="35">
        <v>0</v>
      </c>
      <c r="F209" s="32">
        <v>0</v>
      </c>
      <c r="G209" s="32">
        <v>0</v>
      </c>
    </row>
    <row r="210" spans="1:7" ht="12.75">
      <c r="A210" s="32">
        <v>833</v>
      </c>
      <c r="B210" s="33" t="s">
        <v>267</v>
      </c>
      <c r="C210" s="32">
        <v>971</v>
      </c>
      <c r="D210" s="34"/>
      <c r="E210" s="35">
        <v>0</v>
      </c>
      <c r="F210" s="32">
        <v>0</v>
      </c>
      <c r="G210" s="32">
        <v>155</v>
      </c>
    </row>
    <row r="211" spans="1:7" ht="12.75">
      <c r="A211" s="32">
        <v>834</v>
      </c>
      <c r="B211" s="33" t="s">
        <v>268</v>
      </c>
      <c r="C211" s="32">
        <v>971</v>
      </c>
      <c r="D211" s="34"/>
      <c r="E211" s="35">
        <v>0</v>
      </c>
      <c r="F211" s="32">
        <v>0</v>
      </c>
      <c r="G211" s="32">
        <v>155</v>
      </c>
    </row>
    <row r="212" spans="1:7" ht="12.75">
      <c r="A212" s="32">
        <v>835</v>
      </c>
      <c r="B212" s="33" t="s">
        <v>269</v>
      </c>
      <c r="C212" s="32">
        <v>971</v>
      </c>
      <c r="D212" s="34"/>
      <c r="E212" s="35">
        <v>0</v>
      </c>
      <c r="F212" s="32">
        <v>0</v>
      </c>
      <c r="G212" s="32">
        <v>0</v>
      </c>
    </row>
    <row r="213" spans="1:7" ht="12.75">
      <c r="A213" s="32">
        <v>836</v>
      </c>
      <c r="B213" s="33" t="s">
        <v>270</v>
      </c>
      <c r="C213" s="32">
        <v>971</v>
      </c>
      <c r="D213" s="34"/>
      <c r="E213" s="35">
        <v>0</v>
      </c>
      <c r="F213" s="32">
        <v>0</v>
      </c>
      <c r="G213" s="32">
        <v>155</v>
      </c>
    </row>
    <row r="214" spans="1:7" ht="12.75">
      <c r="A214" s="32">
        <v>837</v>
      </c>
      <c r="B214" s="33" t="s">
        <v>271</v>
      </c>
      <c r="C214" s="32">
        <v>971</v>
      </c>
      <c r="D214" s="34"/>
      <c r="E214" s="35">
        <v>0</v>
      </c>
      <c r="F214" s="32">
        <v>0</v>
      </c>
      <c r="G214" s="32">
        <v>155</v>
      </c>
    </row>
    <row r="215" spans="1:7" ht="12.75">
      <c r="A215" s="32">
        <v>839</v>
      </c>
      <c r="B215" s="33" t="s">
        <v>272</v>
      </c>
      <c r="C215" s="32">
        <v>971</v>
      </c>
      <c r="D215" s="34"/>
      <c r="E215" s="35">
        <v>0</v>
      </c>
      <c r="F215" s="32">
        <v>0</v>
      </c>
      <c r="G215" s="32">
        <v>155</v>
      </c>
    </row>
    <row r="216" spans="1:7" ht="12.75">
      <c r="A216" s="32">
        <v>840</v>
      </c>
      <c r="B216" s="33" t="s">
        <v>273</v>
      </c>
      <c r="C216" s="32">
        <v>971</v>
      </c>
      <c r="D216" s="34"/>
      <c r="E216" s="35">
        <v>0</v>
      </c>
      <c r="F216" s="32">
        <v>0</v>
      </c>
      <c r="G216" s="32">
        <v>155</v>
      </c>
    </row>
    <row r="217" spans="1:7" ht="12.75">
      <c r="A217" s="32">
        <v>842</v>
      </c>
      <c r="B217" s="33" t="s">
        <v>274</v>
      </c>
      <c r="C217" s="32">
        <v>1500</v>
      </c>
      <c r="D217" s="34"/>
      <c r="E217" s="35">
        <v>0</v>
      </c>
      <c r="F217" s="32">
        <v>0</v>
      </c>
      <c r="G217" s="32">
        <v>0</v>
      </c>
    </row>
    <row r="218" spans="1:7" ht="12.75">
      <c r="A218" s="32">
        <v>843</v>
      </c>
      <c r="B218" s="33" t="s">
        <v>275</v>
      </c>
      <c r="C218" s="32">
        <v>1250</v>
      </c>
      <c r="D218" s="34"/>
      <c r="E218" s="35">
        <v>0</v>
      </c>
      <c r="F218" s="32">
        <v>0</v>
      </c>
      <c r="G218" s="32">
        <v>0</v>
      </c>
    </row>
    <row r="219" spans="1:7" ht="12.75">
      <c r="A219" s="32">
        <v>844</v>
      </c>
      <c r="B219" s="33" t="s">
        <v>276</v>
      </c>
      <c r="C219" s="32">
        <v>1660</v>
      </c>
      <c r="D219" s="34"/>
      <c r="E219" s="35">
        <v>0</v>
      </c>
      <c r="F219" s="32">
        <v>0</v>
      </c>
      <c r="G219" s="32">
        <v>0</v>
      </c>
    </row>
    <row r="220" spans="1:7" ht="12.75">
      <c r="A220" s="32">
        <v>849</v>
      </c>
      <c r="B220" s="33" t="s">
        <v>277</v>
      </c>
      <c r="C220" s="32">
        <v>971</v>
      </c>
      <c r="D220" s="34"/>
      <c r="E220" s="35">
        <v>0</v>
      </c>
      <c r="F220" s="32">
        <v>0</v>
      </c>
      <c r="G220" s="32">
        <v>0</v>
      </c>
    </row>
    <row r="221" spans="1:7" ht="12.75">
      <c r="A221" s="32">
        <v>900</v>
      </c>
      <c r="B221" s="33" t="s">
        <v>278</v>
      </c>
      <c r="C221" s="32">
        <v>3146</v>
      </c>
      <c r="D221" s="34"/>
      <c r="E221" s="35">
        <v>0</v>
      </c>
      <c r="F221" s="32">
        <v>0</v>
      </c>
      <c r="G221" s="32">
        <v>0</v>
      </c>
    </row>
    <row r="222" spans="1:7" ht="12.75">
      <c r="A222" s="32">
        <v>901</v>
      </c>
      <c r="B222" s="33" t="s">
        <v>279</v>
      </c>
      <c r="C222" s="32">
        <v>2913</v>
      </c>
      <c r="D222" s="34"/>
      <c r="E222" s="35">
        <v>0</v>
      </c>
      <c r="F222" s="32">
        <v>0</v>
      </c>
      <c r="G222" s="32">
        <v>0</v>
      </c>
    </row>
    <row r="223" spans="1:7" ht="12.75">
      <c r="A223" s="32">
        <v>902</v>
      </c>
      <c r="B223" s="33" t="s">
        <v>280</v>
      </c>
      <c r="C223" s="32">
        <v>2913</v>
      </c>
      <c r="D223" s="34"/>
      <c r="E223" s="35">
        <v>20</v>
      </c>
      <c r="F223" s="32">
        <v>0</v>
      </c>
      <c r="G223" s="32">
        <v>0</v>
      </c>
    </row>
    <row r="224" spans="1:7" ht="12.75">
      <c r="A224" s="32">
        <v>903</v>
      </c>
      <c r="B224" s="33" t="s">
        <v>281</v>
      </c>
      <c r="C224" s="32">
        <v>2913</v>
      </c>
      <c r="D224" s="34"/>
      <c r="E224" s="35">
        <v>0</v>
      </c>
      <c r="F224" s="32">
        <v>0</v>
      </c>
      <c r="G224" s="32">
        <v>0</v>
      </c>
    </row>
    <row r="225" spans="1:7" ht="12.75">
      <c r="A225" s="32">
        <v>904</v>
      </c>
      <c r="B225" s="33" t="s">
        <v>282</v>
      </c>
      <c r="C225" s="32">
        <v>2100</v>
      </c>
      <c r="D225" s="34"/>
      <c r="E225" s="35">
        <v>0</v>
      </c>
      <c r="F225" s="32">
        <v>0</v>
      </c>
      <c r="G225" s="32">
        <v>0</v>
      </c>
    </row>
    <row r="226" spans="1:7" ht="12.75">
      <c r="A226" s="32">
        <v>905</v>
      </c>
      <c r="B226" s="33" t="s">
        <v>283</v>
      </c>
      <c r="C226" s="32">
        <v>1800</v>
      </c>
      <c r="D226" s="34"/>
      <c r="E226" s="35">
        <v>0</v>
      </c>
      <c r="F226" s="32">
        <v>0</v>
      </c>
      <c r="G226" s="32">
        <v>0</v>
      </c>
    </row>
    <row r="227" spans="1:7" ht="12.75">
      <c r="A227" s="32">
        <v>906</v>
      </c>
      <c r="B227" s="33" t="s">
        <v>284</v>
      </c>
      <c r="C227" s="32">
        <v>1942</v>
      </c>
      <c r="D227" s="34"/>
      <c r="E227" s="35">
        <v>0</v>
      </c>
      <c r="F227" s="32">
        <v>0</v>
      </c>
      <c r="G227" s="32">
        <v>0</v>
      </c>
    </row>
    <row r="228" spans="1:7" ht="12.75">
      <c r="A228" s="32">
        <v>907</v>
      </c>
      <c r="B228" s="33" t="s">
        <v>285</v>
      </c>
      <c r="C228" s="32">
        <v>1782</v>
      </c>
      <c r="D228" s="34"/>
      <c r="E228" s="35">
        <v>0</v>
      </c>
      <c r="F228" s="32">
        <v>0</v>
      </c>
      <c r="G228" s="32">
        <v>0</v>
      </c>
    </row>
    <row r="229" spans="1:7" ht="12.75">
      <c r="A229" s="32">
        <v>908</v>
      </c>
      <c r="B229" s="33" t="s">
        <v>286</v>
      </c>
      <c r="C229" s="32">
        <v>1692</v>
      </c>
      <c r="D229" s="34"/>
      <c r="E229" s="35">
        <v>0</v>
      </c>
      <c r="F229" s="32">
        <v>0</v>
      </c>
      <c r="G229" s="32">
        <v>0</v>
      </c>
    </row>
    <row r="230" spans="1:7" ht="12.75">
      <c r="A230" s="32">
        <v>909</v>
      </c>
      <c r="B230" s="33" t="s">
        <v>287</v>
      </c>
      <c r="C230" s="32">
        <v>1592</v>
      </c>
      <c r="D230" s="34"/>
      <c r="E230" s="35">
        <v>0</v>
      </c>
      <c r="F230" s="32">
        <v>0</v>
      </c>
      <c r="G230" s="32">
        <v>0</v>
      </c>
    </row>
    <row r="231" spans="1:7" ht="12.75">
      <c r="A231" s="32">
        <v>910</v>
      </c>
      <c r="B231" s="33" t="s">
        <v>171</v>
      </c>
      <c r="C231" s="32">
        <v>1942</v>
      </c>
      <c r="D231" s="34"/>
      <c r="E231" s="35">
        <v>150</v>
      </c>
      <c r="F231" s="32">
        <v>0</v>
      </c>
      <c r="G231" s="32">
        <v>0</v>
      </c>
    </row>
    <row r="232" spans="1:7" ht="12.75">
      <c r="A232" s="32">
        <v>911</v>
      </c>
      <c r="B232" s="33" t="s">
        <v>181</v>
      </c>
      <c r="C232" s="32">
        <v>1592</v>
      </c>
      <c r="D232" s="34"/>
      <c r="E232" s="35">
        <v>0</v>
      </c>
      <c r="F232" s="32">
        <v>0</v>
      </c>
      <c r="G232" s="32">
        <v>0</v>
      </c>
    </row>
    <row r="233" spans="1:7" ht="12.75">
      <c r="A233" s="32">
        <v>912</v>
      </c>
      <c r="B233" s="33" t="s">
        <v>288</v>
      </c>
      <c r="C233" s="32">
        <v>1782</v>
      </c>
      <c r="D233" s="34"/>
      <c r="E233" s="35">
        <v>17</v>
      </c>
      <c r="F233" s="32">
        <v>0</v>
      </c>
      <c r="G233" s="32">
        <v>0</v>
      </c>
    </row>
    <row r="234" spans="1:7" ht="12.75">
      <c r="A234" s="32">
        <v>913</v>
      </c>
      <c r="B234" s="33" t="s">
        <v>289</v>
      </c>
      <c r="C234" s="32">
        <v>1700</v>
      </c>
      <c r="D234" s="34"/>
      <c r="E234" s="35">
        <v>0</v>
      </c>
      <c r="F234" s="32">
        <v>0</v>
      </c>
      <c r="G234" s="32">
        <v>0</v>
      </c>
    </row>
    <row r="235" spans="1:7" ht="12.75">
      <c r="A235" s="32">
        <v>914</v>
      </c>
      <c r="B235" s="33" t="s">
        <v>290</v>
      </c>
      <c r="C235" s="32">
        <v>1600</v>
      </c>
      <c r="D235" s="34"/>
      <c r="E235" s="35">
        <v>0</v>
      </c>
      <c r="F235" s="32">
        <v>0</v>
      </c>
      <c r="G235" s="32">
        <v>0</v>
      </c>
    </row>
    <row r="236" spans="1:7" ht="12.75">
      <c r="A236" s="32">
        <v>915</v>
      </c>
      <c r="B236" s="33" t="s">
        <v>291</v>
      </c>
      <c r="C236" s="32">
        <v>1700</v>
      </c>
      <c r="D236" s="34"/>
      <c r="E236" s="35">
        <v>150</v>
      </c>
      <c r="F236" s="32">
        <v>0</v>
      </c>
      <c r="G236" s="32">
        <v>0</v>
      </c>
    </row>
    <row r="237" spans="1:7" ht="12.75">
      <c r="A237" s="32">
        <v>916</v>
      </c>
      <c r="B237" s="33" t="s">
        <v>292</v>
      </c>
      <c r="C237" s="32">
        <v>1300</v>
      </c>
      <c r="D237" s="34"/>
      <c r="E237" s="35">
        <v>0</v>
      </c>
      <c r="F237" s="32">
        <v>0</v>
      </c>
      <c r="G237" s="32">
        <v>0</v>
      </c>
    </row>
    <row r="238" spans="1:7" ht="12.75">
      <c r="A238" s="32">
        <v>917</v>
      </c>
      <c r="B238" s="33" t="s">
        <v>293</v>
      </c>
      <c r="C238" s="32">
        <v>971</v>
      </c>
      <c r="D238" s="34"/>
      <c r="E238" s="35">
        <v>0</v>
      </c>
      <c r="F238" s="32">
        <v>0</v>
      </c>
      <c r="G238" s="32">
        <v>0</v>
      </c>
    </row>
    <row r="239" spans="1:7" ht="12.75">
      <c r="A239" s="32">
        <v>918</v>
      </c>
      <c r="B239" s="33" t="s">
        <v>189</v>
      </c>
      <c r="C239" s="32">
        <v>971</v>
      </c>
      <c r="D239" s="34"/>
      <c r="E239" s="35">
        <v>150</v>
      </c>
      <c r="F239" s="32">
        <v>0</v>
      </c>
      <c r="G239" s="32">
        <v>0</v>
      </c>
    </row>
    <row r="240" spans="1:7" ht="12.75">
      <c r="A240" s="32">
        <v>919</v>
      </c>
      <c r="B240" s="33" t="s">
        <v>294</v>
      </c>
      <c r="C240" s="32">
        <v>971</v>
      </c>
      <c r="D240" s="34"/>
      <c r="E240" s="35">
        <v>17</v>
      </c>
      <c r="F240" s="32">
        <v>0</v>
      </c>
      <c r="G240" s="32">
        <v>0</v>
      </c>
    </row>
    <row r="241" spans="1:7" ht="12.75">
      <c r="A241" s="32">
        <v>920</v>
      </c>
      <c r="B241" s="33" t="s">
        <v>295</v>
      </c>
      <c r="C241" s="32">
        <v>971</v>
      </c>
      <c r="D241" s="34"/>
      <c r="E241" s="35">
        <v>150</v>
      </c>
      <c r="F241" s="32">
        <v>0</v>
      </c>
      <c r="G241" s="32">
        <v>0</v>
      </c>
    </row>
    <row r="242" spans="1:7" ht="12.75">
      <c r="A242" s="32">
        <v>921</v>
      </c>
      <c r="B242" s="33" t="s">
        <v>296</v>
      </c>
      <c r="C242" s="32">
        <v>971</v>
      </c>
      <c r="D242" s="34"/>
      <c r="E242" s="35">
        <v>0</v>
      </c>
      <c r="F242" s="32">
        <v>0</v>
      </c>
      <c r="G242" s="32">
        <v>0</v>
      </c>
    </row>
    <row r="243" spans="1:7" ht="12.75">
      <c r="A243" s="32">
        <v>922</v>
      </c>
      <c r="B243" s="33" t="s">
        <v>297</v>
      </c>
      <c r="C243" s="32">
        <v>971</v>
      </c>
      <c r="D243" s="34"/>
      <c r="E243" s="35">
        <v>0</v>
      </c>
      <c r="F243" s="32">
        <v>0</v>
      </c>
      <c r="G243" s="32">
        <v>0</v>
      </c>
    </row>
    <row r="244" spans="1:7" ht="12.75">
      <c r="A244" s="32">
        <v>923</v>
      </c>
      <c r="B244" s="33" t="s">
        <v>298</v>
      </c>
      <c r="C244" s="32">
        <v>971</v>
      </c>
      <c r="D244" s="34"/>
      <c r="E244" s="35">
        <v>0</v>
      </c>
      <c r="F244" s="32">
        <v>0</v>
      </c>
      <c r="G244" s="32">
        <v>0</v>
      </c>
    </row>
    <row r="245" spans="1:7" ht="12.75">
      <c r="A245" s="32">
        <v>924</v>
      </c>
      <c r="B245" s="33" t="s">
        <v>299</v>
      </c>
      <c r="C245" s="32">
        <v>971</v>
      </c>
      <c r="D245" s="34"/>
      <c r="E245" s="35">
        <v>150</v>
      </c>
      <c r="F245" s="32">
        <v>0</v>
      </c>
      <c r="G245" s="32">
        <v>0</v>
      </c>
    </row>
    <row r="246" spans="1:7" ht="12.75">
      <c r="A246" s="32">
        <v>925</v>
      </c>
      <c r="B246" s="33" t="s">
        <v>91</v>
      </c>
      <c r="C246" s="32">
        <v>971</v>
      </c>
      <c r="D246" s="34"/>
      <c r="E246" s="35">
        <v>0</v>
      </c>
      <c r="F246" s="32">
        <v>0</v>
      </c>
      <c r="G246" s="32">
        <v>0</v>
      </c>
    </row>
    <row r="247" spans="1:7" ht="12.75">
      <c r="A247" s="32">
        <v>926</v>
      </c>
      <c r="B247" s="33" t="s">
        <v>213</v>
      </c>
      <c r="C247" s="32">
        <v>1500</v>
      </c>
      <c r="D247" s="34"/>
      <c r="E247" s="35">
        <v>150</v>
      </c>
      <c r="F247" s="32">
        <v>0</v>
      </c>
      <c r="G247" s="32">
        <v>0</v>
      </c>
    </row>
    <row r="248" spans="1:7" ht="12.75">
      <c r="A248" s="32">
        <v>928</v>
      </c>
      <c r="B248" s="33" t="s">
        <v>184</v>
      </c>
      <c r="C248" s="32">
        <v>1500</v>
      </c>
      <c r="D248" s="34"/>
      <c r="E248" s="35">
        <v>150</v>
      </c>
      <c r="F248" s="32">
        <v>0</v>
      </c>
      <c r="G248" s="32">
        <v>0</v>
      </c>
    </row>
    <row r="249" spans="1:7" ht="12.75">
      <c r="A249" s="32">
        <v>929</v>
      </c>
      <c r="B249" s="33" t="s">
        <v>300</v>
      </c>
      <c r="C249" s="32">
        <v>971</v>
      </c>
      <c r="D249" s="34"/>
      <c r="E249" s="35">
        <v>150</v>
      </c>
      <c r="F249" s="32">
        <v>0</v>
      </c>
      <c r="G249" s="32">
        <v>0</v>
      </c>
    </row>
    <row r="250" spans="1:7" ht="12.75">
      <c r="A250" s="32">
        <v>930</v>
      </c>
      <c r="B250" s="33" t="s">
        <v>301</v>
      </c>
      <c r="C250" s="32">
        <v>1592</v>
      </c>
      <c r="D250" s="34"/>
      <c r="E250" s="35">
        <v>0</v>
      </c>
      <c r="F250" s="32">
        <v>0</v>
      </c>
      <c r="G250" s="32">
        <v>0</v>
      </c>
    </row>
    <row r="251" spans="1:7" ht="12.75">
      <c r="A251" s="32">
        <v>931</v>
      </c>
      <c r="B251" s="33" t="s">
        <v>302</v>
      </c>
      <c r="C251" s="32">
        <v>971</v>
      </c>
      <c r="D251" s="34"/>
      <c r="E251" s="35">
        <v>0</v>
      </c>
      <c r="F251" s="32">
        <v>0</v>
      </c>
      <c r="G251" s="32">
        <v>0</v>
      </c>
    </row>
    <row r="252" spans="1:7" ht="12.75">
      <c r="A252" s="32">
        <v>932</v>
      </c>
      <c r="B252" s="33" t="s">
        <v>303</v>
      </c>
      <c r="C252" s="32">
        <v>2220</v>
      </c>
      <c r="D252" s="34"/>
      <c r="E252" s="35">
        <v>0</v>
      </c>
      <c r="F252" s="32">
        <v>0</v>
      </c>
      <c r="G252" s="32">
        <v>0</v>
      </c>
    </row>
    <row r="253" spans="1:7" ht="12.75">
      <c r="A253" s="43">
        <v>933</v>
      </c>
      <c r="B253" s="44" t="s">
        <v>304</v>
      </c>
      <c r="C253" s="43">
        <v>1580</v>
      </c>
      <c r="D253" s="34"/>
      <c r="E253" s="45">
        <v>0</v>
      </c>
      <c r="F253" s="43">
        <v>0</v>
      </c>
      <c r="G253" s="43">
        <v>0</v>
      </c>
    </row>
    <row r="254" spans="1:7" ht="12.75">
      <c r="A254" s="32">
        <v>934</v>
      </c>
      <c r="B254" s="33" t="s">
        <v>305</v>
      </c>
      <c r="C254" s="32">
        <v>922</v>
      </c>
      <c r="D254" s="34"/>
      <c r="E254" s="35">
        <v>0</v>
      </c>
      <c r="F254" s="32">
        <v>0</v>
      </c>
      <c r="G254" s="32">
        <v>0</v>
      </c>
    </row>
    <row r="255" spans="1:7" ht="12.75">
      <c r="A255" s="32">
        <v>935</v>
      </c>
      <c r="B255" s="33" t="s">
        <v>306</v>
      </c>
      <c r="C255" s="32">
        <v>971</v>
      </c>
      <c r="D255" s="34"/>
      <c r="E255" s="35">
        <v>0</v>
      </c>
      <c r="F255" s="32">
        <v>0</v>
      </c>
      <c r="G255" s="32">
        <v>0</v>
      </c>
    </row>
    <row r="256" spans="1:7" ht="12.75">
      <c r="A256" s="32">
        <v>936</v>
      </c>
      <c r="B256" s="33" t="s">
        <v>307</v>
      </c>
      <c r="C256" s="32">
        <v>1250</v>
      </c>
      <c r="D256" s="34"/>
      <c r="E256" s="35">
        <v>0</v>
      </c>
      <c r="F256" s="32">
        <v>0</v>
      </c>
      <c r="G256" s="32">
        <v>0</v>
      </c>
    </row>
    <row r="257" spans="1:7" ht="12.75">
      <c r="A257" s="40">
        <v>937</v>
      </c>
      <c r="B257" s="41" t="s">
        <v>308</v>
      </c>
      <c r="C257" s="40">
        <v>971</v>
      </c>
      <c r="D257" s="34"/>
      <c r="E257" s="42">
        <v>0</v>
      </c>
      <c r="F257" s="40">
        <v>0</v>
      </c>
      <c r="G257" s="40">
        <v>0</v>
      </c>
    </row>
    <row r="258" spans="1:7" ht="12.75">
      <c r="A258" s="32">
        <v>940</v>
      </c>
      <c r="B258" s="33" t="s">
        <v>309</v>
      </c>
      <c r="C258" s="32">
        <v>1692</v>
      </c>
      <c r="D258" s="34"/>
      <c r="E258" s="35">
        <v>0</v>
      </c>
      <c r="F258" s="32">
        <v>0</v>
      </c>
      <c r="G258" s="32">
        <v>0</v>
      </c>
    </row>
    <row r="259" spans="1:7" ht="12.75">
      <c r="A259" s="32">
        <v>941</v>
      </c>
      <c r="B259" s="33" t="s">
        <v>310</v>
      </c>
      <c r="C259" s="32">
        <v>1942</v>
      </c>
      <c r="D259" s="34"/>
      <c r="E259" s="35">
        <v>0</v>
      </c>
      <c r="F259" s="32">
        <v>0</v>
      </c>
      <c r="G259" s="32">
        <v>0</v>
      </c>
    </row>
    <row r="260" spans="1:7" ht="12.75">
      <c r="A260" s="32">
        <v>942</v>
      </c>
      <c r="B260" s="33" t="s">
        <v>311</v>
      </c>
      <c r="C260" s="32">
        <v>1782</v>
      </c>
      <c r="D260" s="34"/>
      <c r="E260" s="35">
        <v>0</v>
      </c>
      <c r="F260" s="32">
        <v>0</v>
      </c>
      <c r="G260" s="32">
        <v>0</v>
      </c>
    </row>
    <row r="261" spans="1:7" ht="12.75">
      <c r="A261" s="32">
        <v>943</v>
      </c>
      <c r="B261" s="33" t="s">
        <v>212</v>
      </c>
      <c r="C261" s="32">
        <v>1500</v>
      </c>
      <c r="D261" s="34"/>
      <c r="E261" s="35">
        <v>150</v>
      </c>
      <c r="F261" s="32">
        <v>0</v>
      </c>
      <c r="G261" s="32">
        <v>0</v>
      </c>
    </row>
    <row r="262" spans="1:7" ht="12.75">
      <c r="A262" s="32">
        <v>944</v>
      </c>
      <c r="B262" s="33" t="s">
        <v>312</v>
      </c>
      <c r="C262" s="32">
        <v>1400</v>
      </c>
      <c r="D262" s="34"/>
      <c r="E262" s="35">
        <v>0</v>
      </c>
      <c r="F262" s="32">
        <v>0</v>
      </c>
      <c r="G262" s="32">
        <v>0</v>
      </c>
    </row>
    <row r="263" spans="1:7" ht="12.75">
      <c r="A263" s="32">
        <v>945</v>
      </c>
      <c r="B263" s="33" t="s">
        <v>313</v>
      </c>
      <c r="C263" s="32">
        <v>1782</v>
      </c>
      <c r="D263" s="34"/>
      <c r="E263" s="35">
        <v>0</v>
      </c>
      <c r="F263" s="32">
        <v>0</v>
      </c>
      <c r="G263" s="32">
        <v>669</v>
      </c>
    </row>
    <row r="264" spans="1:7" ht="12.75">
      <c r="A264" s="32">
        <v>946</v>
      </c>
      <c r="B264" s="33" t="s">
        <v>247</v>
      </c>
      <c r="C264" s="32">
        <v>971</v>
      </c>
      <c r="D264" s="34"/>
      <c r="E264" s="35">
        <v>0</v>
      </c>
      <c r="F264" s="32">
        <v>0</v>
      </c>
      <c r="G264" s="32">
        <v>620</v>
      </c>
    </row>
    <row r="265" spans="1:7" ht="12.75">
      <c r="A265" s="32">
        <v>947</v>
      </c>
      <c r="B265" s="33" t="s">
        <v>314</v>
      </c>
      <c r="C265" s="32">
        <v>971</v>
      </c>
      <c r="D265" s="34"/>
      <c r="E265" s="35">
        <v>0</v>
      </c>
      <c r="F265" s="32">
        <v>0</v>
      </c>
      <c r="G265" s="32">
        <v>155</v>
      </c>
    </row>
    <row r="266" spans="1:7" ht="12.75">
      <c r="A266" s="32">
        <v>951</v>
      </c>
      <c r="B266" s="33" t="s">
        <v>199</v>
      </c>
      <c r="C266" s="32">
        <v>1500</v>
      </c>
      <c r="D266" s="34"/>
      <c r="E266" s="35">
        <v>150</v>
      </c>
      <c r="F266" s="32">
        <v>0</v>
      </c>
      <c r="G266" s="32">
        <v>0</v>
      </c>
    </row>
    <row r="267" spans="1:7" ht="12.75">
      <c r="A267" s="32">
        <v>952</v>
      </c>
      <c r="B267" s="33" t="s">
        <v>315</v>
      </c>
      <c r="C267" s="32">
        <v>971</v>
      </c>
      <c r="D267" s="34"/>
      <c r="E267" s="35">
        <v>0</v>
      </c>
      <c r="F267" s="32">
        <v>0</v>
      </c>
      <c r="G267" s="32">
        <v>155</v>
      </c>
    </row>
    <row r="268" spans="1:7" ht="12.75">
      <c r="A268" s="32">
        <v>953</v>
      </c>
      <c r="B268" s="33" t="s">
        <v>316</v>
      </c>
      <c r="C268" s="32">
        <v>971</v>
      </c>
      <c r="D268" s="34"/>
      <c r="E268" s="35">
        <v>0</v>
      </c>
      <c r="F268" s="32">
        <v>0</v>
      </c>
      <c r="G268" s="32">
        <v>155</v>
      </c>
    </row>
    <row r="269" spans="1:7" ht="12.75">
      <c r="A269" s="32">
        <v>954</v>
      </c>
      <c r="B269" s="33" t="s">
        <v>317</v>
      </c>
      <c r="C269" s="32">
        <v>1600</v>
      </c>
      <c r="D269" s="34"/>
      <c r="E269" s="35">
        <v>0</v>
      </c>
      <c r="F269" s="32">
        <v>0</v>
      </c>
      <c r="G269" s="32">
        <v>657</v>
      </c>
    </row>
    <row r="270" spans="1:7" ht="12.75">
      <c r="A270" s="32">
        <v>955</v>
      </c>
      <c r="B270" s="33" t="s">
        <v>233</v>
      </c>
      <c r="C270" s="32">
        <v>971</v>
      </c>
      <c r="D270" s="34"/>
      <c r="E270" s="35">
        <v>0</v>
      </c>
      <c r="F270" s="32">
        <v>0</v>
      </c>
      <c r="G270" s="32">
        <v>0</v>
      </c>
    </row>
    <row r="271" spans="1:7" ht="12.75">
      <c r="A271" s="32">
        <v>956</v>
      </c>
      <c r="B271" s="33" t="s">
        <v>318</v>
      </c>
      <c r="C271" s="32">
        <v>1692</v>
      </c>
      <c r="D271" s="34"/>
      <c r="E271" s="35">
        <v>0</v>
      </c>
      <c r="F271" s="32">
        <v>0</v>
      </c>
      <c r="G271" s="32">
        <v>663</v>
      </c>
    </row>
    <row r="272" spans="1:7" ht="12.75">
      <c r="A272" s="32">
        <v>957</v>
      </c>
      <c r="B272" s="33" t="s">
        <v>319</v>
      </c>
      <c r="C272" s="32">
        <v>1700</v>
      </c>
      <c r="D272" s="34"/>
      <c r="E272" s="35">
        <v>0</v>
      </c>
      <c r="F272" s="32">
        <v>0</v>
      </c>
      <c r="G272" s="32">
        <v>0</v>
      </c>
    </row>
    <row r="273" spans="1:7" ht="12.75">
      <c r="A273" s="32">
        <v>958</v>
      </c>
      <c r="B273" s="33" t="s">
        <v>320</v>
      </c>
      <c r="C273" s="32">
        <v>2913</v>
      </c>
      <c r="D273" s="34"/>
      <c r="E273" s="35">
        <v>0</v>
      </c>
      <c r="F273" s="32">
        <v>0</v>
      </c>
      <c r="G273" s="32">
        <v>0</v>
      </c>
    </row>
    <row r="274" spans="1:7" ht="12.75">
      <c r="A274" s="32">
        <v>959</v>
      </c>
      <c r="B274" s="33" t="s">
        <v>321</v>
      </c>
      <c r="C274" s="32">
        <v>2220</v>
      </c>
      <c r="D274" s="34"/>
      <c r="E274" s="35">
        <v>0</v>
      </c>
      <c r="F274" s="32">
        <v>0</v>
      </c>
      <c r="G274" s="32">
        <v>0</v>
      </c>
    </row>
    <row r="275" spans="1:7" ht="12.75">
      <c r="A275" s="32">
        <v>960</v>
      </c>
      <c r="B275" s="33" t="s">
        <v>322</v>
      </c>
      <c r="C275" s="32">
        <v>1750</v>
      </c>
      <c r="D275" s="34"/>
      <c r="E275" s="35">
        <v>0</v>
      </c>
      <c r="F275" s="32">
        <v>0</v>
      </c>
      <c r="G275" s="32">
        <v>0</v>
      </c>
    </row>
    <row r="276" spans="1:7" ht="12.75">
      <c r="A276" s="32">
        <v>961</v>
      </c>
      <c r="B276" s="33" t="s">
        <v>323</v>
      </c>
      <c r="C276" s="32">
        <v>1580</v>
      </c>
      <c r="D276" s="34"/>
      <c r="E276" s="35">
        <v>0</v>
      </c>
      <c r="F276" s="32">
        <v>0</v>
      </c>
      <c r="G276" s="32">
        <v>0</v>
      </c>
    </row>
    <row r="277" spans="1:7" ht="12.75">
      <c r="A277" s="32">
        <v>962</v>
      </c>
      <c r="B277" s="33" t="s">
        <v>324</v>
      </c>
      <c r="C277" s="32">
        <v>1580</v>
      </c>
      <c r="D277" s="34"/>
      <c r="E277" s="35">
        <v>0</v>
      </c>
      <c r="F277" s="32">
        <v>0</v>
      </c>
      <c r="G277" s="32">
        <v>0</v>
      </c>
    </row>
    <row r="278" spans="1:7" ht="12.75">
      <c r="A278" s="32">
        <v>963</v>
      </c>
      <c r="B278" s="33" t="s">
        <v>325</v>
      </c>
      <c r="C278" s="32">
        <v>951</v>
      </c>
      <c r="D278" s="34"/>
      <c r="E278" s="35">
        <v>0</v>
      </c>
      <c r="F278" s="32">
        <v>0</v>
      </c>
      <c r="G278" s="32">
        <v>0</v>
      </c>
    </row>
    <row r="279" spans="1:7" ht="12.75">
      <c r="A279" s="32">
        <v>965</v>
      </c>
      <c r="B279" s="33" t="s">
        <v>326</v>
      </c>
      <c r="C279" s="32">
        <v>2913</v>
      </c>
      <c r="D279" s="34"/>
      <c r="E279" s="35">
        <v>0</v>
      </c>
      <c r="F279" s="32">
        <v>0</v>
      </c>
      <c r="G279" s="32">
        <v>0</v>
      </c>
    </row>
    <row r="280" spans="1:7" ht="12.75">
      <c r="A280" s="32">
        <v>966</v>
      </c>
      <c r="B280" s="33" t="s">
        <v>327</v>
      </c>
      <c r="C280" s="32">
        <v>1850</v>
      </c>
      <c r="D280" s="34"/>
      <c r="E280" s="35">
        <v>0</v>
      </c>
      <c r="F280" s="32">
        <v>0</v>
      </c>
      <c r="G280" s="32">
        <v>0</v>
      </c>
    </row>
    <row r="281" spans="1:7" ht="12.75">
      <c r="A281" s="32">
        <v>967</v>
      </c>
      <c r="B281" s="33" t="s">
        <v>328</v>
      </c>
      <c r="C281" s="32">
        <v>1564</v>
      </c>
      <c r="D281" s="34"/>
      <c r="E281" s="35">
        <v>0</v>
      </c>
      <c r="F281" s="32">
        <v>0</v>
      </c>
      <c r="G281" s="32">
        <v>0</v>
      </c>
    </row>
    <row r="282" spans="1:7" ht="12.75">
      <c r="A282" s="32">
        <v>968</v>
      </c>
      <c r="B282" s="33" t="s">
        <v>274</v>
      </c>
      <c r="C282" s="32">
        <v>1500</v>
      </c>
      <c r="D282" s="34"/>
      <c r="E282" s="35">
        <v>0</v>
      </c>
      <c r="F282" s="32">
        <v>0</v>
      </c>
      <c r="G282" s="32">
        <v>0</v>
      </c>
    </row>
    <row r="283" spans="1:7" ht="12.75">
      <c r="A283" s="32">
        <v>969</v>
      </c>
      <c r="B283" s="33" t="s">
        <v>329</v>
      </c>
      <c r="C283" s="32">
        <v>971</v>
      </c>
      <c r="D283" s="34"/>
      <c r="E283" s="35">
        <v>150</v>
      </c>
      <c r="F283" s="32">
        <v>0</v>
      </c>
      <c r="G283" s="32">
        <v>0</v>
      </c>
    </row>
    <row r="284" spans="1:7" ht="12.75">
      <c r="A284" s="32">
        <v>970</v>
      </c>
      <c r="B284" s="33" t="s">
        <v>330</v>
      </c>
      <c r="C284" s="32">
        <v>1480</v>
      </c>
      <c r="D284" s="34"/>
      <c r="E284" s="35">
        <v>0</v>
      </c>
      <c r="F284" s="32">
        <v>0</v>
      </c>
      <c r="G284" s="32">
        <v>0</v>
      </c>
    </row>
    <row r="285" spans="1:7" ht="12.75">
      <c r="A285" s="32">
        <v>971</v>
      </c>
      <c r="B285" s="33" t="s">
        <v>331</v>
      </c>
      <c r="C285" s="32">
        <v>1400</v>
      </c>
      <c r="D285" s="34"/>
      <c r="E285" s="35">
        <v>150</v>
      </c>
      <c r="F285" s="32">
        <v>0</v>
      </c>
      <c r="G285" s="32">
        <v>0</v>
      </c>
    </row>
    <row r="286" spans="1:7" ht="12.75">
      <c r="A286" s="32">
        <v>972</v>
      </c>
      <c r="B286" s="33" t="s">
        <v>332</v>
      </c>
      <c r="C286" s="32">
        <v>1692</v>
      </c>
      <c r="D286" s="34"/>
      <c r="E286" s="35">
        <v>17</v>
      </c>
      <c r="F286" s="32">
        <v>0</v>
      </c>
      <c r="G286" s="32">
        <v>0</v>
      </c>
    </row>
    <row r="287" spans="1:7" ht="12.75">
      <c r="A287" s="32">
        <v>973</v>
      </c>
      <c r="B287" s="33" t="s">
        <v>333</v>
      </c>
      <c r="C287" s="32">
        <v>1592</v>
      </c>
      <c r="D287" s="34"/>
      <c r="E287" s="35">
        <v>17</v>
      </c>
      <c r="F287" s="32">
        <v>0</v>
      </c>
      <c r="G287" s="32">
        <v>0</v>
      </c>
    </row>
    <row r="288" spans="1:7" ht="12.75">
      <c r="A288" s="32">
        <v>974</v>
      </c>
      <c r="B288" s="33" t="s">
        <v>334</v>
      </c>
      <c r="C288" s="32">
        <v>1500</v>
      </c>
      <c r="D288" s="34"/>
      <c r="E288" s="35">
        <v>150</v>
      </c>
      <c r="F288" s="32">
        <v>0</v>
      </c>
      <c r="G288" s="32">
        <v>0</v>
      </c>
    </row>
    <row r="289" spans="1:7" ht="12.75">
      <c r="A289" s="32">
        <v>975</v>
      </c>
      <c r="B289" s="33" t="s">
        <v>335</v>
      </c>
      <c r="C289" s="32">
        <v>971</v>
      </c>
      <c r="D289" s="34"/>
      <c r="E289" s="35">
        <v>0</v>
      </c>
      <c r="F289" s="32">
        <v>0</v>
      </c>
      <c r="G289" s="32">
        <v>0</v>
      </c>
    </row>
    <row r="290" spans="1:7" ht="12.75">
      <c r="A290" s="32">
        <v>976</v>
      </c>
      <c r="B290" s="33" t="s">
        <v>336</v>
      </c>
      <c r="C290" s="32">
        <v>971</v>
      </c>
      <c r="D290" s="34"/>
      <c r="E290" s="35">
        <v>0</v>
      </c>
      <c r="F290" s="32">
        <v>0</v>
      </c>
      <c r="G290" s="32">
        <v>0</v>
      </c>
    </row>
    <row r="291" spans="1:7" ht="12.75">
      <c r="A291" s="32">
        <v>977</v>
      </c>
      <c r="B291" s="33" t="s">
        <v>337</v>
      </c>
      <c r="C291" s="32">
        <v>971</v>
      </c>
      <c r="D291" s="34"/>
      <c r="E291" s="35">
        <v>0</v>
      </c>
      <c r="F291" s="32">
        <v>0</v>
      </c>
      <c r="G291" s="32">
        <v>0</v>
      </c>
    </row>
    <row r="292" spans="1:7" ht="12.75">
      <c r="A292" s="32">
        <v>978</v>
      </c>
      <c r="B292" s="33" t="s">
        <v>338</v>
      </c>
      <c r="C292" s="32">
        <v>1840</v>
      </c>
      <c r="D292" s="34"/>
      <c r="E292" s="35">
        <v>0</v>
      </c>
      <c r="F292" s="32">
        <v>0</v>
      </c>
      <c r="G292" s="32">
        <v>0</v>
      </c>
    </row>
    <row r="293" spans="1:7" ht="12.75">
      <c r="A293" s="32">
        <v>979</v>
      </c>
      <c r="B293" s="33" t="s">
        <v>339</v>
      </c>
      <c r="C293" s="32">
        <v>1740</v>
      </c>
      <c r="D293" s="34"/>
      <c r="E293" s="35">
        <v>0</v>
      </c>
      <c r="F293" s="32">
        <v>0</v>
      </c>
      <c r="G293" s="32">
        <v>0</v>
      </c>
    </row>
    <row r="294" spans="1:7" ht="12.75">
      <c r="A294" s="32">
        <v>980</v>
      </c>
      <c r="B294" s="33" t="s">
        <v>340</v>
      </c>
      <c r="C294" s="32">
        <v>574</v>
      </c>
      <c r="D294" s="34"/>
      <c r="E294" s="35">
        <v>0</v>
      </c>
      <c r="F294" s="32">
        <v>0</v>
      </c>
      <c r="G294" s="32">
        <v>0</v>
      </c>
    </row>
    <row r="295" spans="1:7" ht="12.75">
      <c r="A295" s="32">
        <v>981</v>
      </c>
      <c r="B295" s="33" t="s">
        <v>341</v>
      </c>
      <c r="C295" s="32">
        <v>1782</v>
      </c>
      <c r="D295" s="34"/>
      <c r="E295" s="35">
        <v>0</v>
      </c>
      <c r="F295" s="32">
        <v>0</v>
      </c>
      <c r="G295" s="32">
        <v>0</v>
      </c>
    </row>
    <row r="296" spans="1:7" ht="12.75">
      <c r="A296" s="32">
        <v>982</v>
      </c>
      <c r="B296" s="33" t="s">
        <v>342</v>
      </c>
      <c r="C296" s="32">
        <v>1740</v>
      </c>
      <c r="D296" s="34"/>
      <c r="E296" s="35">
        <v>0</v>
      </c>
      <c r="F296" s="32">
        <v>0</v>
      </c>
      <c r="G296" s="32">
        <v>0</v>
      </c>
    </row>
    <row r="297" spans="1:7" ht="12.75">
      <c r="A297" s="32">
        <v>983</v>
      </c>
      <c r="B297" s="33" t="s">
        <v>343</v>
      </c>
      <c r="C297" s="32">
        <v>1170</v>
      </c>
      <c r="D297" s="34"/>
      <c r="E297" s="35">
        <v>0</v>
      </c>
      <c r="F297" s="32">
        <v>0</v>
      </c>
      <c r="G297" s="32">
        <v>0</v>
      </c>
    </row>
    <row r="298" spans="1:7" ht="12.75">
      <c r="A298" s="32">
        <v>984</v>
      </c>
      <c r="B298" s="33" t="s">
        <v>344</v>
      </c>
      <c r="C298" s="32">
        <v>690</v>
      </c>
      <c r="D298" s="34"/>
      <c r="E298" s="35">
        <v>0</v>
      </c>
      <c r="F298" s="32">
        <v>0</v>
      </c>
      <c r="G298" s="32">
        <v>0</v>
      </c>
    </row>
    <row r="299" spans="1:7" ht="12.75">
      <c r="A299" s="32">
        <v>985</v>
      </c>
      <c r="B299" s="33" t="s">
        <v>345</v>
      </c>
      <c r="C299" s="32">
        <v>2913</v>
      </c>
      <c r="D299" s="34"/>
      <c r="E299" s="35">
        <v>0</v>
      </c>
      <c r="F299" s="32">
        <v>0</v>
      </c>
      <c r="G299" s="32">
        <v>0</v>
      </c>
    </row>
    <row r="300" spans="1:7" ht="12.75">
      <c r="A300" s="32">
        <v>986</v>
      </c>
      <c r="B300" s="33" t="s">
        <v>346</v>
      </c>
      <c r="C300" s="32">
        <v>644</v>
      </c>
      <c r="D300" s="34"/>
      <c r="E300" s="35">
        <v>0</v>
      </c>
      <c r="F300" s="32">
        <v>0</v>
      </c>
      <c r="G300" s="32">
        <v>0</v>
      </c>
    </row>
    <row r="301" spans="1:7" ht="12.75">
      <c r="A301" s="32">
        <v>987</v>
      </c>
      <c r="B301" s="33" t="s">
        <v>188</v>
      </c>
      <c r="C301" s="32">
        <v>1170</v>
      </c>
      <c r="D301" s="34"/>
      <c r="E301" s="35">
        <v>0</v>
      </c>
      <c r="F301" s="32">
        <v>0</v>
      </c>
      <c r="G301" s="32">
        <v>0</v>
      </c>
    </row>
    <row r="302" spans="1:7" ht="12.75">
      <c r="A302" s="32">
        <v>988</v>
      </c>
      <c r="B302" s="33" t="s">
        <v>347</v>
      </c>
      <c r="C302" s="32">
        <v>2600</v>
      </c>
      <c r="D302" s="34"/>
      <c r="E302" s="35">
        <v>0</v>
      </c>
      <c r="F302" s="32">
        <v>0</v>
      </c>
      <c r="G302" s="32">
        <v>0</v>
      </c>
    </row>
    <row r="303" spans="1:7" ht="12.75">
      <c r="A303" s="32">
        <v>989</v>
      </c>
      <c r="B303" s="33" t="s">
        <v>348</v>
      </c>
      <c r="C303" s="32">
        <v>2840</v>
      </c>
      <c r="D303" s="34"/>
      <c r="E303" s="35">
        <v>0</v>
      </c>
      <c r="F303" s="32">
        <v>0</v>
      </c>
      <c r="G303" s="32">
        <v>0</v>
      </c>
    </row>
    <row r="304" spans="1:7" ht="12.75">
      <c r="A304" s="32">
        <v>990</v>
      </c>
      <c r="B304" s="33" t="s">
        <v>349</v>
      </c>
      <c r="C304" s="32">
        <v>2100</v>
      </c>
      <c r="D304" s="34"/>
      <c r="E304" s="35">
        <v>0</v>
      </c>
      <c r="F304" s="32">
        <v>0</v>
      </c>
      <c r="G304" s="32">
        <v>0</v>
      </c>
    </row>
    <row r="305" spans="1:7" ht="12.75">
      <c r="A305" s="32">
        <v>991</v>
      </c>
      <c r="B305" s="33" t="s">
        <v>350</v>
      </c>
      <c r="C305" s="32">
        <v>1850</v>
      </c>
      <c r="D305" s="34"/>
      <c r="E305" s="35">
        <v>0</v>
      </c>
      <c r="F305" s="32">
        <v>0</v>
      </c>
      <c r="G305" s="32">
        <v>0</v>
      </c>
    </row>
    <row r="306" spans="1:7" ht="12.75">
      <c r="A306" s="32">
        <v>992</v>
      </c>
      <c r="B306" s="33" t="s">
        <v>351</v>
      </c>
      <c r="C306" s="32">
        <v>2840</v>
      </c>
      <c r="D306" s="34"/>
      <c r="E306" s="35">
        <v>0</v>
      </c>
      <c r="F306" s="32">
        <v>0</v>
      </c>
      <c r="G306" s="32">
        <v>0</v>
      </c>
    </row>
    <row r="307" spans="1:7" ht="12.75">
      <c r="A307" s="32">
        <v>993</v>
      </c>
      <c r="B307" s="33" t="s">
        <v>352</v>
      </c>
      <c r="C307" s="32">
        <v>2913</v>
      </c>
      <c r="D307" s="34"/>
      <c r="E307" s="35">
        <v>0</v>
      </c>
      <c r="F307" s="32">
        <v>0</v>
      </c>
      <c r="G307" s="32">
        <v>0</v>
      </c>
    </row>
    <row r="308" spans="1:7" ht="12.75">
      <c r="A308" s="32">
        <v>994</v>
      </c>
      <c r="B308" s="33" t="s">
        <v>353</v>
      </c>
      <c r="C308" s="32">
        <v>1580</v>
      </c>
      <c r="D308" s="34"/>
      <c r="E308" s="35">
        <v>0</v>
      </c>
      <c r="F308" s="32">
        <v>0</v>
      </c>
      <c r="G308" s="32">
        <v>0</v>
      </c>
    </row>
    <row r="309" spans="1:7" ht="12.75">
      <c r="A309" s="32">
        <v>995</v>
      </c>
      <c r="B309" s="33" t="s">
        <v>354</v>
      </c>
      <c r="C309" s="32">
        <v>1564</v>
      </c>
      <c r="D309" s="34"/>
      <c r="E309" s="35">
        <v>0</v>
      </c>
      <c r="F309" s="32">
        <v>0</v>
      </c>
      <c r="G309" s="32">
        <v>0</v>
      </c>
    </row>
    <row r="310" spans="1:7" ht="12.75">
      <c r="A310" s="32">
        <v>996</v>
      </c>
      <c r="B310" s="33" t="s">
        <v>91</v>
      </c>
      <c r="C310" s="32">
        <v>1480</v>
      </c>
      <c r="D310" s="34"/>
      <c r="E310" s="35">
        <v>0</v>
      </c>
      <c r="F310" s="32">
        <v>0</v>
      </c>
      <c r="G310" s="32">
        <v>0</v>
      </c>
    </row>
    <row r="311" spans="1:7" ht="12.75">
      <c r="A311" s="32">
        <v>997</v>
      </c>
      <c r="B311" s="33" t="s">
        <v>355</v>
      </c>
      <c r="C311" s="32">
        <v>1564</v>
      </c>
      <c r="D311" s="34"/>
      <c r="E311" s="35">
        <v>0</v>
      </c>
      <c r="F311" s="32">
        <v>0</v>
      </c>
      <c r="G311" s="32">
        <v>0</v>
      </c>
    </row>
    <row r="312" spans="1:7" ht="12.75">
      <c r="A312" s="32">
        <v>998</v>
      </c>
      <c r="B312" s="33" t="s">
        <v>356</v>
      </c>
      <c r="C312" s="32">
        <v>2220</v>
      </c>
      <c r="D312" s="34"/>
      <c r="E312" s="35">
        <v>0</v>
      </c>
      <c r="F312" s="32">
        <v>0</v>
      </c>
      <c r="G312" s="32">
        <v>0</v>
      </c>
    </row>
    <row r="313" spans="1:7" ht="12.75">
      <c r="A313" s="32">
        <v>999</v>
      </c>
      <c r="B313" s="33" t="s">
        <v>357</v>
      </c>
      <c r="C313" s="32">
        <v>3146</v>
      </c>
      <c r="D313" s="34"/>
      <c r="E313" s="35">
        <v>0</v>
      </c>
      <c r="F313" s="32">
        <v>0</v>
      </c>
      <c r="G313" s="32">
        <v>0</v>
      </c>
    </row>
    <row r="314" spans="1:7" ht="13.5" thickBot="1">
      <c r="A314" s="32">
        <v>666</v>
      </c>
      <c r="B314" s="33" t="s">
        <v>358</v>
      </c>
      <c r="C314" s="32" t="s">
        <v>359</v>
      </c>
      <c r="D314" s="34"/>
      <c r="E314" s="46">
        <v>0</v>
      </c>
      <c r="F314" s="47">
        <v>0</v>
      </c>
      <c r="G314" s="47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Víctor</cp:lastModifiedBy>
  <dcterms:created xsi:type="dcterms:W3CDTF">2006-03-31T13:19:38Z</dcterms:created>
  <dcterms:modified xsi:type="dcterms:W3CDTF">2007-04-27T02:41:44Z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