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9060" activeTab="0"/>
  </bookViews>
  <sheets>
    <sheet name="recibo de sueldo" sheetId="1" r:id="rId1"/>
    <sheet name="Cargos" sheetId="2" r:id="rId2"/>
    <sheet name="Imp cargos" sheetId="3" r:id="rId3"/>
    <sheet name="Imp Hs Media" sheetId="4" r:id="rId4"/>
    <sheet name="Imp Hs Sup" sheetId="5" r:id="rId5"/>
  </sheets>
  <definedNames>
    <definedName name="carascensojub">#REF!</definedName>
    <definedName name="Cargos">'recibo de sueldo'!$D$133</definedName>
    <definedName name="CARGOS_Con_prolongación_de_jornada">'recibo de sueldo'!$D$133</definedName>
    <definedName name="CARGOS_de_ascenso">'recibo de sueldo'!#REF!</definedName>
    <definedName name="CARGOS_de_ingreso">'recibo de sueldo'!$E$89</definedName>
    <definedName name="caringresojub">#REF!</definedName>
    <definedName name="carproljorjub">#REF!</definedName>
    <definedName name="cod_022feb07">'recibo de sueldo'!$M$71</definedName>
    <definedName name="cod_58sup">'recibo de sueldo'!$D$82</definedName>
    <definedName name="cod017med">'recibo de sueldo'!$D$78</definedName>
    <definedName name="cod017sup">'recibo de sueldo'!$D$84</definedName>
    <definedName name="cod06cargos">'recibo de sueldo'!#REF!</definedName>
    <definedName name="cod06cargosago08">'recibo de sueldo'!#REF!</definedName>
    <definedName name="cod06cargosdic08">'recibo de sueldo'!$L$95:$L$106</definedName>
    <definedName name="cod06cargosoct08">'recibo de sueldo'!#REF!</definedName>
    <definedName name="cod06med">'recibo de sueldo'!$D$77</definedName>
    <definedName name="cod06medago07">'recibo de sueldo'!$O$79</definedName>
    <definedName name="cod06medfeb07">'recibo de sueldo'!$M$79</definedName>
    <definedName name="cod06medoct07">'recibo de sueldo'!$S$79</definedName>
    <definedName name="cod06medsep07">'recibo de sueldo'!$Q$79</definedName>
    <definedName name="cod06sup">'recibo de sueldo'!$D$83</definedName>
    <definedName name="cod06supago07">'recibo de sueldo'!$O$85</definedName>
    <definedName name="cod06supfeb07">'recibo de sueldo'!$M$85</definedName>
    <definedName name="cod06supoct07">'recibo de sueldo'!$S$85</definedName>
    <definedName name="cod06supsep07">'recibo de sueldo'!$Q$85</definedName>
    <definedName name="cod17feb07">'recibo de sueldo'!$M$67</definedName>
    <definedName name="cod17medfeb07">'recibo de sueldo'!$M$80</definedName>
    <definedName name="cod17supfeb07">'recibo de sueldo'!$M$86</definedName>
    <definedName name="cod22">'recibo de sueldo'!$G$70</definedName>
    <definedName name="cod22med">'recibo de sueldo'!$D$77</definedName>
    <definedName name="cod22medfeb07">'recibo de sueldo'!$M$78</definedName>
    <definedName name="cod22medsep06">'recibo de sueldo'!$G$76</definedName>
    <definedName name="cod22sep06">'recibo de sueldo'!$G$70</definedName>
    <definedName name="cod22sup">'recibo de sueldo'!$D$83</definedName>
    <definedName name="cod22supfeb07">'recibo de sueldo'!$M$84</definedName>
    <definedName name="cod22supsep06">'recibo de sueldo'!$G$82</definedName>
    <definedName name="cod38feb07">'recibo de sueldo'!$M$68</definedName>
    <definedName name="cod38med">'recibo de sueldo'!$D$75</definedName>
    <definedName name="cod38medfeb07">'recibo de sueldo'!$M$77</definedName>
    <definedName name="cod38sup">'recibo de sueldo'!$D$81</definedName>
    <definedName name="cod38supfeb07">'recibo de sueldo'!$M$83</definedName>
    <definedName name="cod58med">'recibo de sueldo'!$D$76</definedName>
    <definedName name="codigo06cargosfeb09">'recibo de sueldo'!$L$111:$L$122</definedName>
    <definedName name="compbasico">'recibo de sueldo'!$G$136</definedName>
    <definedName name="HORAS_DE_NIVEL_MEDIO">'recibo de sueldo'!$D$188</definedName>
    <definedName name="HORAS_DE_NIVEL_Superior">'recibo de sueldo'!$D$238</definedName>
    <definedName name="horasmediajub">#REF!</definedName>
    <definedName name="horassuperiorjub">#REF!</definedName>
    <definedName name="indiceago07">'recibo de sueldo'!$O$64</definedName>
    <definedName name="indiceago08">'recibo de sueldo'!$Y$64</definedName>
    <definedName name="indicedic08">'recibo de sueldo'!$Y$66</definedName>
    <definedName name="indicefeb07">'recibo de sueldo'!$M$64</definedName>
    <definedName name="indicefeb09">'recibo de sueldo'!$Y$67</definedName>
    <definedName name="indicejul08">'recibo de sueldo'!$W$64</definedName>
    <definedName name="indicemar08">'recibo de sueldo'!$U$64</definedName>
    <definedName name="indiceoct07">'recibo de sueldo'!$S$64</definedName>
    <definedName name="indiceoct08">'recibo de sueldo'!$Y$65</definedName>
    <definedName name="indicesep07">'recibo de sueldo'!$Q$64</definedName>
    <definedName name="instructivo">'recibo de sueldo'!$A$16</definedName>
    <definedName name="instructivojub">#REF!</definedName>
    <definedName name="NueSalMin">'recibo de sueldo'!$G$71</definedName>
    <definedName name="nuevocod017med">'recibo de sueldo'!$G$78</definedName>
    <definedName name="nuevocod017medago">'recibo de sueldo'!$G$78</definedName>
    <definedName name="nuevocod017medoct">'recibo de sueldo'!$J$78</definedName>
    <definedName name="nuevocod017sup">'recibo de sueldo'!$G$84</definedName>
    <definedName name="nuevocod017supago">'recibo de sueldo'!$G$84</definedName>
    <definedName name="nuevocod017supoct">'recibo de sueldo'!#REF!</definedName>
    <definedName name="nuevocod06med">'recibo de sueldo'!$G$77</definedName>
    <definedName name="nuevocod06sup">'recibo de sueldo'!$G$83</definedName>
    <definedName name="nuevocod17">'recibo de sueldo'!$G$66</definedName>
    <definedName name="nuevocod17ago">'recibo de sueldo'!$G$66</definedName>
    <definedName name="nuevocod17oct">'recibo de sueldo'!$I$66</definedName>
    <definedName name="nuevocod22ago">'recibo de sueldo'!$G$68</definedName>
    <definedName name="nuevocod22medago">'recibo de sueldo'!$G$77</definedName>
    <definedName name="nuevocod22medoct">'recibo de sueldo'!$J$77</definedName>
    <definedName name="nuevocod22oct">'recibo de sueldo'!$I$68</definedName>
    <definedName name="nuevocod22supago">'recibo de sueldo'!$G$83</definedName>
    <definedName name="nuevocod22supoct">'recibo de sueldo'!$J$84</definedName>
    <definedName name="nuevocod38">'recibo de sueldo'!$G$67</definedName>
    <definedName name="nuevocod38ago">'recibo de sueldo'!$G$67</definedName>
    <definedName name="nuevocod38med">'recibo de sueldo'!$G$75</definedName>
    <definedName name="nuevocod38medago">'recibo de sueldo'!$G$75</definedName>
    <definedName name="nuevocod38medoct">'recibo de sueldo'!$I$73</definedName>
    <definedName name="nuevocod38oct">'recibo de sueldo'!$I$67</definedName>
    <definedName name="nuevocod38sup">'recibo de sueldo'!$G$81</definedName>
    <definedName name="nuevocod38supago">'recibo de sueldo'!$G$81</definedName>
    <definedName name="nuevocod38supoct">'recibo de sueldo'!$J$82</definedName>
    <definedName name="nuevocod58">'recibo de sueldo'!$G$70</definedName>
    <definedName name="nuevocod58ago">'recibo de sueldo'!$G$70</definedName>
    <definedName name="nuevocod58med">'recibo de sueldo'!$G$76</definedName>
    <definedName name="nuevocod58medago">'recibo de sueldo'!$G$76</definedName>
    <definedName name="nuevocod58medoct">'recibo de sueldo'!$I$74</definedName>
    <definedName name="nuevocod58oct">'recibo de sueldo'!$I$70</definedName>
    <definedName name="nuevocod58sup">'recibo de sueldo'!$G$82</definedName>
    <definedName name="nuevocod58supago">'recibo de sueldo'!$G$82</definedName>
    <definedName name="nuevocod58supoct">'recibo de sueldo'!$J$83</definedName>
    <definedName name="nuevoproljornada">'recibo de sueldo'!$G$69</definedName>
    <definedName name="nuevoproljornadaago">'recibo de sueldo'!$G$69</definedName>
    <definedName name="nuevoproljoroct">'recibo de sueldo'!$I$69</definedName>
    <definedName name="nuevopuntoíndice">'recibo de sueldo'!$G$63</definedName>
    <definedName name="nuevosalminjorcom">'recibo de sueldo'!$G$72</definedName>
    <definedName name="porant">'recibo de sueldo'!$K$95:$K$106</definedName>
    <definedName name="porcremcod17">'recibo de sueldo'!$G$86</definedName>
    <definedName name="porreboncod17">'recibo de sueldo'!$G$87</definedName>
    <definedName name="proljorago07">'recibo de sueldo'!$O$70</definedName>
    <definedName name="proljorago08">'recibo de sueldo'!$Y$70</definedName>
    <definedName name="proljordic08">'recibo de sueldo'!$Y$72</definedName>
    <definedName name="proljorfeb07">'recibo de sueldo'!$M$70</definedName>
    <definedName name="proljorfeb09">'recibo de sueldo'!$Y$73</definedName>
    <definedName name="proljorjul08">'recibo de sueldo'!$W$70</definedName>
    <definedName name="proljormar08">'recibo de sueldo'!$U$70</definedName>
    <definedName name="proljoroct07">'recibo de sueldo'!$S$70</definedName>
    <definedName name="proljoroct08">'recibo de sueldo'!$Y$71</definedName>
    <definedName name="proljorsep07">'recibo de sueldo'!$Q$70</definedName>
    <definedName name="punto_índice">'recibo de sueldo'!$D$63</definedName>
    <definedName name="puntoindice">'recibo de sueldo'!$G$63</definedName>
    <definedName name="puntoíndice">'recibo de sueldo'!$D$63</definedName>
    <definedName name="PUNTOSbasicos">'recibo de sueldo'!$C$136</definedName>
    <definedName name="puntoscompbasico">'Cargos'!$D$3:$D$313</definedName>
    <definedName name="puntosproljor">'recibo de sueldo'!$H$142</definedName>
    <definedName name="Salmínimo">'recibo de sueldo'!$D$71</definedName>
    <definedName name="salminimofeb07">'recibo de sueldo'!$M$72</definedName>
    <definedName name="salminimojul08">'recibo de sueldo'!$W$72</definedName>
    <definedName name="salminimomar08">'recibo de sueldo'!$U$72</definedName>
    <definedName name="salminjorcom">'recibo de sueldo'!$M$74</definedName>
    <definedName name="salminjorcompleta">'recibo de sueldo'!$D$72</definedName>
    <definedName name="valor_cod_022">'recibo de sueldo'!$D$68</definedName>
    <definedName name="valor_cod_038">'recibo de sueldo'!$D$67</definedName>
    <definedName name="valor_prol_jor">'recibo de sueldo'!$D$69</definedName>
    <definedName name="valorcod17">'recibo de sueldo'!$D$66</definedName>
    <definedName name="valorcod58">'recibo de sueldo'!$D$70</definedName>
  </definedNames>
  <calcPr fullCalcOnLoad="1"/>
</workbook>
</file>

<file path=xl/comments1.xml><?xml version="1.0" encoding="utf-8"?>
<comments xmlns="http://schemas.openxmlformats.org/spreadsheetml/2006/main">
  <authors>
    <author>V?ctor</author>
    <author>Colossus User</author>
  </authors>
  <commentList>
    <comment ref="F23" authorId="0">
      <text>
        <r>
          <rPr>
            <b/>
            <sz val="8"/>
            <rFont val="Tahoma"/>
            <family val="0"/>
          </rPr>
          <t>Víctor:</t>
        </r>
        <r>
          <rPr>
            <sz val="8"/>
            <rFont val="Tahoma"/>
            <family val="0"/>
          </rPr>
          <t xml:space="preserve">
como en esta celda</t>
        </r>
      </text>
    </comment>
    <comment ref="E212" authorId="0">
      <text>
        <r>
          <rPr>
            <b/>
            <sz val="8"/>
            <rFont val="Tahoma"/>
            <family val="0"/>
          </rPr>
          <t>Víctor:</t>
        </r>
        <r>
          <rPr>
            <sz val="8"/>
            <rFont val="Tahoma"/>
            <family val="0"/>
          </rPr>
          <t xml:space="preserve">
</t>
        </r>
        <r>
          <rPr>
            <b/>
            <sz val="11"/>
            <rFont val="Tahoma"/>
            <family val="2"/>
          </rPr>
          <t>completar si hay desc por inasist</t>
        </r>
      </text>
    </comment>
    <comment ref="E259" authorId="0">
      <text>
        <r>
          <rPr>
            <b/>
            <sz val="8"/>
            <rFont val="Tahoma"/>
            <family val="0"/>
          </rPr>
          <t>Víctor:</t>
        </r>
        <r>
          <rPr>
            <sz val="8"/>
            <rFont val="Tahoma"/>
            <family val="0"/>
          </rPr>
          <t xml:space="preserve">
</t>
        </r>
        <r>
          <rPr>
            <b/>
            <sz val="10"/>
            <rFont val="Tahoma"/>
            <family val="2"/>
          </rPr>
          <t>Completar en el recibo de la izquierda</t>
        </r>
      </text>
    </comment>
    <comment ref="E261" authorId="0">
      <text>
        <r>
          <rPr>
            <b/>
            <sz val="8"/>
            <rFont val="Tahoma"/>
            <family val="0"/>
          </rPr>
          <t>Víctor:</t>
        </r>
        <r>
          <rPr>
            <sz val="8"/>
            <rFont val="Tahoma"/>
            <family val="0"/>
          </rPr>
          <t xml:space="preserve">
</t>
        </r>
        <r>
          <rPr>
            <b/>
            <sz val="11"/>
            <rFont val="Tahoma"/>
            <family val="2"/>
          </rPr>
          <t>completar si hay desc por inasist</t>
        </r>
      </text>
    </comment>
    <comment ref="C158" authorId="1">
      <text>
        <r>
          <rPr>
            <b/>
            <sz val="8"/>
            <rFont val="Tahoma"/>
            <family val="0"/>
          </rPr>
          <t>Victor:</t>
        </r>
        <r>
          <rPr>
            <sz val="8"/>
            <rFont val="Tahoma"/>
            <family val="0"/>
          </rPr>
          <t xml:space="preserve">
Variar este número con decimales si el monto del recibo es menor al indicado, hasta lograr hacer coincidir el valor. El decimal exacto se encuentra dividiendo el valor del recibo real por el simulado.</t>
        </r>
      </text>
    </comment>
    <comment ref="C160" authorId="1">
      <text>
        <r>
          <rPr>
            <b/>
            <sz val="8"/>
            <rFont val="Tahoma"/>
            <family val="0"/>
          </rPr>
          <t>Victor:
Variar este número con decimales si el monto del recibo es menor al indicado, hasta lograr hacer coincidir el valor. El decimal exacto se encuentra dividiendo el valor del recibo real por el simulado.</t>
        </r>
      </text>
    </comment>
    <comment ref="C154" authorId="1">
      <text>
        <r>
          <rPr>
            <sz val="8"/>
            <rFont val="Tahoma"/>
            <family val="0"/>
          </rPr>
          <t>Completar con el porcentaje de zona según corresponda</t>
        </r>
      </text>
    </comment>
    <comment ref="C209" authorId="1">
      <text>
        <r>
          <rPr>
            <sz val="8"/>
            <rFont val="Tahoma"/>
            <family val="0"/>
          </rPr>
          <t>Completar con el porcentaje de zona según corresponda</t>
        </r>
      </text>
    </comment>
    <comment ref="E156" authorId="1">
      <text>
        <r>
          <rPr>
            <b/>
            <sz val="8"/>
            <rFont val="Tahoma"/>
            <family val="0"/>
          </rPr>
          <t>Completar si se cobran asignaciones familiares. Los valores se pueden encontrar en http://www.agmeruruguay.com.ar/asigfam.htm</t>
        </r>
        <r>
          <rPr>
            <sz val="8"/>
            <rFont val="Tahoma"/>
            <family val="0"/>
          </rPr>
          <t xml:space="preserve">
</t>
        </r>
      </text>
    </comment>
    <comment ref="L154" authorId="1">
      <text>
        <r>
          <rPr>
            <sz val="8"/>
            <rFont val="Tahoma"/>
            <family val="0"/>
          </rPr>
          <t>Completar con el porcentaje de zona según corresponda</t>
        </r>
      </text>
    </comment>
    <comment ref="N156" authorId="1">
      <text>
        <r>
          <rPr>
            <b/>
            <sz val="8"/>
            <rFont val="Tahoma"/>
            <family val="0"/>
          </rPr>
          <t>Completar si se cobran asignaciones familiares. Los valores se pueden encontrar en http://www.agmeruruguay.com.ar/asigfam.htm</t>
        </r>
        <r>
          <rPr>
            <sz val="8"/>
            <rFont val="Tahoma"/>
            <family val="0"/>
          </rPr>
          <t xml:space="preserve">
</t>
        </r>
      </text>
    </comment>
    <comment ref="L158" authorId="1">
      <text>
        <r>
          <rPr>
            <b/>
            <sz val="8"/>
            <rFont val="Tahoma"/>
            <family val="0"/>
          </rPr>
          <t>Victor:</t>
        </r>
        <r>
          <rPr>
            <sz val="8"/>
            <rFont val="Tahoma"/>
            <family val="0"/>
          </rPr>
          <t xml:space="preserve">
Variar este número con decimales si el monto del recibo es menor al indicado, hasta lograr hacer coincidir el valor. El decimal exacto se encuentra dividiendo el valor del recibo real por el simulado.</t>
        </r>
      </text>
    </comment>
    <comment ref="L160" authorId="1">
      <text>
        <r>
          <rPr>
            <b/>
            <sz val="8"/>
            <rFont val="Tahoma"/>
            <family val="0"/>
          </rPr>
          <t>Victor:
Variar este número con decimales si el monto del recibo es menor al indicado, hasta lograr hacer coincidir el valor. El decimal exacto se encuentra dividiendo el valor del recibo real por el simulado.</t>
        </r>
      </text>
    </comment>
    <comment ref="L209" authorId="1">
      <text>
        <r>
          <rPr>
            <sz val="8"/>
            <rFont val="Tahoma"/>
            <family val="0"/>
          </rPr>
          <t>Completar con el porcentaje de zona según corresponda</t>
        </r>
      </text>
    </comment>
    <comment ref="N212" authorId="0">
      <text>
        <r>
          <rPr>
            <b/>
            <sz val="8"/>
            <rFont val="Tahoma"/>
            <family val="0"/>
          </rPr>
          <t>Víctor:</t>
        </r>
        <r>
          <rPr>
            <sz val="8"/>
            <rFont val="Tahoma"/>
            <family val="0"/>
          </rPr>
          <t xml:space="preserve">
</t>
        </r>
        <r>
          <rPr>
            <b/>
            <sz val="11"/>
            <rFont val="Tahoma"/>
            <family val="2"/>
          </rPr>
          <t>completar si hay desc por inasist</t>
        </r>
      </text>
    </comment>
    <comment ref="N259" authorId="0">
      <text>
        <r>
          <rPr>
            <b/>
            <sz val="8"/>
            <rFont val="Tahoma"/>
            <family val="0"/>
          </rPr>
          <t>Víctor:</t>
        </r>
        <r>
          <rPr>
            <sz val="8"/>
            <rFont val="Tahoma"/>
            <family val="0"/>
          </rPr>
          <t xml:space="preserve">
</t>
        </r>
        <r>
          <rPr>
            <b/>
            <sz val="10"/>
            <rFont val="Tahoma"/>
            <family val="2"/>
          </rPr>
          <t>Completar en el recibo de la izquierda</t>
        </r>
      </text>
    </comment>
    <comment ref="N261" authorId="0">
      <text>
        <r>
          <rPr>
            <b/>
            <sz val="8"/>
            <rFont val="Tahoma"/>
            <family val="0"/>
          </rPr>
          <t>Víctor:</t>
        </r>
        <r>
          <rPr>
            <sz val="8"/>
            <rFont val="Tahoma"/>
            <family val="0"/>
          </rPr>
          <t xml:space="preserve">
</t>
        </r>
        <r>
          <rPr>
            <b/>
            <sz val="11"/>
            <rFont val="Tahoma"/>
            <family val="2"/>
          </rPr>
          <t>completar si hay desc por inasist</t>
        </r>
      </text>
    </comment>
    <comment ref="N159" authorId="1">
      <text>
        <r>
          <rPr>
            <b/>
            <sz val="8"/>
            <rFont val="Tahoma"/>
            <family val="0"/>
          </rPr>
          <t>Completar si se cobran asignaciones familiares. Los valores se pueden encontrar en http://www.agmeruruguay.com.ar/asigfam.htm</t>
        </r>
        <r>
          <rPr>
            <sz val="8"/>
            <rFont val="Tahoma"/>
            <family val="0"/>
          </rPr>
          <t xml:space="preserve">
</t>
        </r>
      </text>
    </comment>
    <comment ref="N162" authorId="1">
      <text>
        <r>
          <rPr>
            <b/>
            <sz val="8"/>
            <rFont val="Tahoma"/>
            <family val="0"/>
          </rPr>
          <t>Completar si se cobran asignaciones familiares. Los valores se pueden encontrar en http://www.agmeruruguay.com.ar/asigfam.htm</t>
        </r>
        <r>
          <rPr>
            <sz val="8"/>
            <rFont val="Tahoma"/>
            <family val="0"/>
          </rPr>
          <t xml:space="preserve">
</t>
        </r>
      </text>
    </comment>
    <comment ref="N166" authorId="1">
      <text>
        <r>
          <rPr>
            <b/>
            <sz val="8"/>
            <rFont val="Tahoma"/>
            <family val="0"/>
          </rPr>
          <t>Completar si se cobran asignaciones familiares. Los valores se pueden encontrar en http://www.agmeruruguay.com.ar/asigfam.htm</t>
        </r>
        <r>
          <rPr>
            <sz val="8"/>
            <rFont val="Tahoma"/>
            <family val="0"/>
          </rPr>
          <t xml:space="preserve">
</t>
        </r>
      </text>
    </comment>
  </commentList>
</comments>
</file>

<file path=xl/comments3.xml><?xml version="1.0" encoding="utf-8"?>
<comments xmlns="http://schemas.openxmlformats.org/spreadsheetml/2006/main">
  <authors>
    <author>Colossus User</author>
  </authors>
  <commentList>
    <comment ref="A1" authorId="0">
      <text>
        <r>
          <rPr>
            <sz val="8"/>
            <rFont val="Tahoma"/>
            <family val="0"/>
          </rPr>
          <t>Volver al inicio</t>
        </r>
      </text>
    </comment>
  </commentList>
</comments>
</file>

<file path=xl/comments4.xml><?xml version="1.0" encoding="utf-8"?>
<comments xmlns="http://schemas.openxmlformats.org/spreadsheetml/2006/main">
  <authors>
    <author>Colossus User</author>
  </authors>
  <commentList>
    <comment ref="A1" authorId="0">
      <text>
        <r>
          <rPr>
            <b/>
            <sz val="8"/>
            <rFont val="Tahoma"/>
            <family val="0"/>
          </rPr>
          <t>Volver al incio</t>
        </r>
        <r>
          <rPr>
            <sz val="8"/>
            <rFont val="Tahoma"/>
            <family val="0"/>
          </rPr>
          <t xml:space="preserve">
</t>
        </r>
      </text>
    </comment>
  </commentList>
</comments>
</file>

<file path=xl/comments5.xml><?xml version="1.0" encoding="utf-8"?>
<comments xmlns="http://schemas.openxmlformats.org/spreadsheetml/2006/main">
  <authors>
    <author>Colossus User</author>
  </authors>
  <commentList>
    <comment ref="A1" authorId="0">
      <text>
        <r>
          <rPr>
            <b/>
            <sz val="8"/>
            <rFont val="Tahoma"/>
            <family val="0"/>
          </rPr>
          <t>Volver al inicio</t>
        </r>
      </text>
    </comment>
  </commentList>
</comments>
</file>

<file path=xl/sharedStrings.xml><?xml version="1.0" encoding="utf-8"?>
<sst xmlns="http://schemas.openxmlformats.org/spreadsheetml/2006/main" count="815" uniqueCount="559">
  <si>
    <t>Antigüedad</t>
  </si>
  <si>
    <t>Total haberes</t>
  </si>
  <si>
    <t>Otro desc</t>
  </si>
  <si>
    <t>Descuentos</t>
  </si>
  <si>
    <t>Sueldo líquido</t>
  </si>
  <si>
    <t>Puntos básicos</t>
  </si>
  <si>
    <t>punto índice</t>
  </si>
  <si>
    <t>valor cod 038</t>
  </si>
  <si>
    <t>valor prol jor</t>
  </si>
  <si>
    <t>HORAS DE NIVEL MEDIO</t>
  </si>
  <si>
    <t>Número de horas</t>
  </si>
  <si>
    <t>(no llenar, se calcula solo)</t>
  </si>
  <si>
    <t>Haberes</t>
  </si>
  <si>
    <t>cod38med</t>
  </si>
  <si>
    <t>cod 58med</t>
  </si>
  <si>
    <t>cod017med</t>
  </si>
  <si>
    <t>HORAS DE NIVEL Superior</t>
  </si>
  <si>
    <t>cod38sup</t>
  </si>
  <si>
    <t>cod 58sup</t>
  </si>
  <si>
    <t>cod017sup</t>
  </si>
  <si>
    <t>nuevopuntoíndice</t>
  </si>
  <si>
    <t>Códigos actuales</t>
  </si>
  <si>
    <t>Códigos nivel medio actuales</t>
  </si>
  <si>
    <t>Códigos nivel Superior actuales</t>
  </si>
  <si>
    <t>valorcod17</t>
  </si>
  <si>
    <t>valorcod58</t>
  </si>
  <si>
    <t>No es necesario saber manejar Excel</t>
  </si>
  <si>
    <t xml:space="preserve">Leer los comentarios en las casillas que tengan una puntita roja en el ángulo superior derecho, </t>
  </si>
  <si>
    <t>el comentario aparece al posicionar el cursor sobre la casilla.</t>
  </si>
  <si>
    <t>Víctor Hugo Hutt</t>
  </si>
  <si>
    <t>AGMER Seccional Uruguay</t>
  </si>
  <si>
    <t>Remunerativo</t>
  </si>
  <si>
    <t xml:space="preserve">Tabla a la derecha </t>
  </si>
  <si>
    <t>Nuevo monto remunerativo</t>
  </si>
  <si>
    <t>Instructivo</t>
  </si>
  <si>
    <t>horas nivel medio</t>
  </si>
  <si>
    <t>horas nivel superior</t>
  </si>
  <si>
    <t>cod06med</t>
  </si>
  <si>
    <t>cod06sup</t>
  </si>
  <si>
    <t>Salmínimo</t>
  </si>
  <si>
    <t>NueSalMin</t>
  </si>
  <si>
    <t>valorcod006</t>
  </si>
  <si>
    <t>nuevocod06</t>
  </si>
  <si>
    <t>nuevocod017sup</t>
  </si>
  <si>
    <t>nuevocod38sup</t>
  </si>
  <si>
    <t>nuevocod017med</t>
  </si>
  <si>
    <t>nuevocod38med</t>
  </si>
  <si>
    <t>nuevocod17</t>
  </si>
  <si>
    <t>nuevoproljornada</t>
  </si>
  <si>
    <t>nuevocod06med</t>
  </si>
  <si>
    <t>salminjorcompleta</t>
  </si>
  <si>
    <t>nuevosalminjorcom</t>
  </si>
  <si>
    <t>No lo se</t>
  </si>
  <si>
    <t>No estoy seguro</t>
  </si>
  <si>
    <t>Leer</t>
  </si>
  <si>
    <t>nuevocod06sup</t>
  </si>
  <si>
    <t>Códigos para propuesta 24 feb/06</t>
  </si>
  <si>
    <t>Indice enero 2006</t>
  </si>
  <si>
    <t>Códigos nivel medio prop 24 feb/06</t>
  </si>
  <si>
    <t>Códigos nivel Superior 24 feb/06</t>
  </si>
  <si>
    <t>MENU</t>
  </si>
  <si>
    <t>*</t>
  </si>
  <si>
    <t>Valor anterior</t>
  </si>
  <si>
    <t>www.agmeruruguay.com.ar</t>
  </si>
  <si>
    <t xml:space="preserve"> </t>
  </si>
  <si>
    <t>Tarea</t>
  </si>
  <si>
    <t>Prol</t>
  </si>
  <si>
    <t>Jornada</t>
  </si>
  <si>
    <t>CARGO</t>
  </si>
  <si>
    <t>NOMBRE</t>
  </si>
  <si>
    <t>PUNTOS</t>
  </si>
  <si>
    <t>DIFER.</t>
  </si>
  <si>
    <t>JORN</t>
  </si>
  <si>
    <t>Compl</t>
  </si>
  <si>
    <t>JEFE DE PRECEPTORES DE 2DA Y 3RA CATEGORIA</t>
  </si>
  <si>
    <t xml:space="preserve"> RESP. AREA ASISTEMATICA Y SISTEMATICA</t>
  </si>
  <si>
    <t xml:space="preserve"> ASESOR PEDAGOGICO</t>
  </si>
  <si>
    <t xml:space="preserve"> SUPERVISOR D.E.M.Y.A.</t>
  </si>
  <si>
    <t xml:space="preserve"> SECRETARIO DOCENTE D.E.M.Y.A.</t>
  </si>
  <si>
    <t xml:space="preserve"> TECNICO PEDAGOGICO</t>
  </si>
  <si>
    <t xml:space="preserve"> DIRECTOR 1ERA CATEGORIA</t>
  </si>
  <si>
    <t xml:space="preserve"> DIRECTOR 2DA CATEGORIA</t>
  </si>
  <si>
    <t xml:space="preserve"> REGENTE ESC. TECNICA 1ERA CATEGORIA</t>
  </si>
  <si>
    <t xml:space="preserve"> DIRECTOR 3ERA CATEGORIA</t>
  </si>
  <si>
    <t xml:space="preserve"> VICEDIRECTOR 1ERA CATEGORIA</t>
  </si>
  <si>
    <t xml:space="preserve"> VICEDIRECTOR 2DA CATEGORIA</t>
  </si>
  <si>
    <t xml:space="preserve"> JEFE AGROPECUARIO 1ERA CATEGORIA</t>
  </si>
  <si>
    <t xml:space="preserve"> JEFE AGROPECUARIO 2DA CATEGORIA</t>
  </si>
  <si>
    <t xml:space="preserve"> JEFE AGROPECUARIO 3ERA CATEGORIA</t>
  </si>
  <si>
    <t xml:space="preserve"> JEFE SECCION ESC. AGROPECUARIA</t>
  </si>
  <si>
    <t xml:space="preserve"> REGENTE ESC. TECNICA 2DA CATEGORIA</t>
  </si>
  <si>
    <t xml:space="preserve"> MAESTRO ENS PRACT - JEFE SECCION</t>
  </si>
  <si>
    <t xml:space="preserve"> MAESTRO ENS PRACT - 1RA 2DA 3RA</t>
  </si>
  <si>
    <t xml:space="preserve"> JEFE INTERNADO 1ERA CATEGORIA</t>
  </si>
  <si>
    <t xml:space="preserve"> JEFE INTERNADO 3ERA CATEGORIA</t>
  </si>
  <si>
    <t xml:space="preserve"> SECRETARIO 1ERA CATEGORIA</t>
  </si>
  <si>
    <t xml:space="preserve"> SECRETARIO 2DA CATEGORIA</t>
  </si>
  <si>
    <t xml:space="preserve"> SECRETARIO 3ERA CATEGORIA</t>
  </si>
  <si>
    <t xml:space="preserve"> MAESTRO TECNOLOGICO Y ESPECIALIDADES</t>
  </si>
  <si>
    <t xml:space="preserve"> MAESTRO AYUD ENS PRACT 1RA 2DA 3RA</t>
  </si>
  <si>
    <t xml:space="preserve"> PRECEPTOR AYUDANTE INTERNADO 1ERA CATEGORIA</t>
  </si>
  <si>
    <t xml:space="preserve"> PRECEPTOR AYUDANTE INTERNADO 3ERA CATEGORIA</t>
  </si>
  <si>
    <t xml:space="preserve"> PRECEPTOR</t>
  </si>
  <si>
    <t xml:space="preserve"> BIBLIOTECARIO</t>
  </si>
  <si>
    <t xml:space="preserve"> MAESTRO DE GRADO</t>
  </si>
  <si>
    <t xml:space="preserve"> JEFE DE LABORATORIO</t>
  </si>
  <si>
    <t xml:space="preserve"> JEFE DE ENS PRACTICA</t>
  </si>
  <si>
    <t xml:space="preserve"> AYTE TEC DE TRAB PRACT/LABORATORIO</t>
  </si>
  <si>
    <t xml:space="preserve"> SUBJEFE DE PRECEPT 1RA CAT</t>
  </si>
  <si>
    <t xml:space="preserve"> RECTOR PROYECTO 13</t>
  </si>
  <si>
    <t xml:space="preserve"> JEFE INTERNADO 2DA CATEGORIA</t>
  </si>
  <si>
    <t xml:space="preserve"> PRECEPTOR AYUDANTE DE INTERNADO 2DA CATEGORIA</t>
  </si>
  <si>
    <t xml:space="preserve"> VICEDIRECTOR 3ERA CATEGORIA</t>
  </si>
  <si>
    <t xml:space="preserve"> VICERECTOR PROYECTO 13</t>
  </si>
  <si>
    <t xml:space="preserve"> ASESOR PEDAG PROYECTO 13</t>
  </si>
  <si>
    <t xml:space="preserve"> AYUDANTE CLASES PRACTICAS (14 Hs)</t>
  </si>
  <si>
    <t xml:space="preserve"> INSTRUCTOR COMPLEJO AGRARIO</t>
  </si>
  <si>
    <t xml:space="preserve"> DIRECTOR DE 1° C.E.F.</t>
  </si>
  <si>
    <t xml:space="preserve"> MAESTRO DE CICLO E.G.B.</t>
  </si>
  <si>
    <t xml:space="preserve"> COORDINADOR DE ACCIONES NO FORMALES</t>
  </si>
  <si>
    <t xml:space="preserve"> AUXILIAR DE ACCIONES NO FORMALES</t>
  </si>
  <si>
    <t xml:space="preserve"> INSTRUCTOR ESC. AGROPECUARIAS</t>
  </si>
  <si>
    <t xml:space="preserve"> JEFE TALLER ESC. TECNICA 3ERA CATEGORIA</t>
  </si>
  <si>
    <t xml:space="preserve"> JEFE TALLER ESC. TECNICA 1ERA CATEGORIA</t>
  </si>
  <si>
    <t xml:space="preserve"> JEFE TALLER ESC. TECNICA 2DA CATEGORIA</t>
  </si>
  <si>
    <t xml:space="preserve"> PROSECRETARIO 1ERA CAT.</t>
  </si>
  <si>
    <t xml:space="preserve"> PROSECRETARIO 2DA Y 3ERA CAT.</t>
  </si>
  <si>
    <t xml:space="preserve"> JEFE DE PRECEPTORES 1ERA CAT.</t>
  </si>
  <si>
    <t xml:space="preserve"> JEFE DE PRECEPTORES 2DA Y 3ERA CAT.</t>
  </si>
  <si>
    <t xml:space="preserve"> SUBJEFE DE PRECEPTORES 1ERA CAT.</t>
  </si>
  <si>
    <t xml:space="preserve"> JEFE DE PRECEPTORES J. C. AGRARIA</t>
  </si>
  <si>
    <t xml:space="preserve"> JEFE GRAL. DE ENSENANZA PRACTICA 3RA CAT.</t>
  </si>
  <si>
    <r>
      <t xml:space="preserve"> JEFE DPTO. EDUCACION FISICA</t>
    </r>
    <r>
      <rPr>
        <b/>
        <sz val="9"/>
        <color indexed="10"/>
        <rFont val="Arial"/>
        <family val="2"/>
      </rPr>
      <t xml:space="preserve"> (transformado) 971 + 620</t>
    </r>
  </si>
  <si>
    <t xml:space="preserve"> DIRECTOR DE 1ERA CAT. CON PROLONG. DE JORN.</t>
  </si>
  <si>
    <t xml:space="preserve"> DIRECTOR DE 2DA CAT. CON PROLONG. DE JORN.</t>
  </si>
  <si>
    <t xml:space="preserve"> DIRECTOR DE 3ERA CAT. CON PROLONG. DE JORN.</t>
  </si>
  <si>
    <t xml:space="preserve"> VICEDIRECTOR DE 1ERA CAT. CON PROLONG. DE JORN.</t>
  </si>
  <si>
    <t xml:space="preserve"> VICEDIRECTOR DE 2DA CAT. CON PROLONG. DE JORN.</t>
  </si>
  <si>
    <t xml:space="preserve"> DIRECTOR DE 1ERA A/C DE 2 TURNOS CON P. DE JORN</t>
  </si>
  <si>
    <t xml:space="preserve"> DIRECTOR DE 2DA A/C DE 2 TURNOS CON P. DE JORN.</t>
  </si>
  <si>
    <t xml:space="preserve"> DIRECTOR DE 3ERA A/C DE 2 TURNOS CON P. DE JORN.</t>
  </si>
  <si>
    <t xml:space="preserve"> JEFE AGROPECUARIO 1ERA CAT. CON PROLONG. DE JORN.</t>
  </si>
  <si>
    <t xml:space="preserve"> JEFE AGROPECUARIO 2DA CAT. CON PROLONG. DE JORN.</t>
  </si>
  <si>
    <t xml:space="preserve"> JEFE AGROPECUARIO 3ERA CAT. CON PROLONG. DE JORN.</t>
  </si>
  <si>
    <t xml:space="preserve"> JEFE SECCION ESC. AGROP. CON PROLONG. DE JORN.</t>
  </si>
  <si>
    <t xml:space="preserve"> JEFE INTERN. 1ERA CAT. ESC. AGROP. CON P. DE JORN.</t>
  </si>
  <si>
    <t xml:space="preserve"> JEFE INTERN. 2DA CAT. ESC. AGROP. CON P. DE JORN.</t>
  </si>
  <si>
    <t xml:space="preserve"> JEFE INTERN. 3ERA CAT. ESC. AGROP. CON P. DE JORN.</t>
  </si>
  <si>
    <t xml:space="preserve"> PRECEPTOR AYUDANTE INTERN. 1ERA CAT. CON P. DE JORN. (Pasó a 684)</t>
  </si>
  <si>
    <t xml:space="preserve"> PRECEPTOR AYUDANTE INTERN. 2DA CAT. CON P. DE JORN. (Pasó a 684)</t>
  </si>
  <si>
    <t xml:space="preserve"> PRECEPTOR AYUDANTE INTERNADO</t>
  </si>
  <si>
    <t xml:space="preserve"> VICEDIRECTOR ESC. 3ERA CAT. CON PROLONG. DE JORN.</t>
  </si>
  <si>
    <t xml:space="preserve"> DIRECTOR DE 1ERA CAT. A/C DE 3 TURNOS CON P. DE JORN.</t>
  </si>
  <si>
    <t xml:space="preserve"> DIRECTOR DE 2DA CAT. A/C DE 3 TURNOS CON P. DE JORN.</t>
  </si>
  <si>
    <t xml:space="preserve"> DIRECTOR DE 3ERA CAT. A/C DE 3 TURNOS CON P. DE JORN.</t>
  </si>
  <si>
    <t xml:space="preserve"> PRECEPTOR AYUDANTE INTERN. ESC. TECNICA (Pasó a 684)</t>
  </si>
  <si>
    <t>JEFE SECTORIAL DE JORNADA COMPLETA AGRARIA</t>
  </si>
  <si>
    <t xml:space="preserve"> JEFE INTERN. ESC. TECNICA 1ERA CAT. CON PROL. DE JORN.</t>
  </si>
  <si>
    <t xml:space="preserve"> JEFE INTERN. ESC. TECNICA 2DA CAT. CON PROL. DE JORN.</t>
  </si>
  <si>
    <t xml:space="preserve"> JEFE INTERN. ESC. TECNICA 3ERA CAT. CON PROL. DE JORN.</t>
  </si>
  <si>
    <t xml:space="preserve"> AYUDANTE DE CATEDRA</t>
  </si>
  <si>
    <t xml:space="preserve"> REGENTE DE 3ERA CAT.</t>
  </si>
  <si>
    <t xml:space="preserve"> SUBREGENTE DE 1ERA CAT.</t>
  </si>
  <si>
    <t xml:space="preserve"> JEFE GRAL. DE ENS. PRACTICA 1ERA CAT.</t>
  </si>
  <si>
    <t xml:space="preserve"> JEFE GRAL. DE ENS. PRACTICA 2DA CAT.</t>
  </si>
  <si>
    <t xml:space="preserve"> MAESTRO DE GRADO ESC. ANEXAS FFAA</t>
  </si>
  <si>
    <t xml:space="preserve"> ASESORES</t>
  </si>
  <si>
    <t xml:space="preserve"> DIRECTOR ESC. 3RA CAT. ESC. ANEXAS FFAA</t>
  </si>
  <si>
    <t xml:space="preserve"> DIRECTOR ESC. 2DA CAT. ESC. ANEXAS FFAA</t>
  </si>
  <si>
    <t xml:space="preserve"> COORDINADOR HOGAR ESCUELA</t>
  </si>
  <si>
    <t xml:space="preserve"> JEFE DEPARTAMENTO TECNICO</t>
  </si>
  <si>
    <t xml:space="preserve"> SUPERVISOR DE ENSENANZA PRIMARIA</t>
  </si>
  <si>
    <t xml:space="preserve"> SUPERVISOR DE ENSENANZA ESPECIAL</t>
  </si>
  <si>
    <t xml:space="preserve"> SUPERVISOR DE EDUCACION FISICA</t>
  </si>
  <si>
    <t xml:space="preserve"> SUPERVISOR DE ACTIVIDADES PRACTICAS</t>
  </si>
  <si>
    <t xml:space="preserve"> SUPERVISOR DE EDUCACION MUSICAL</t>
  </si>
  <si>
    <t xml:space="preserve"> TECNICO DOCENTE</t>
  </si>
  <si>
    <t xml:space="preserve"> SECRETARIO DOCENTE HOGAR ESCUELA</t>
  </si>
  <si>
    <t xml:space="preserve"> DIRECTOR ESCUELA 1ERA CATEGORIA</t>
  </si>
  <si>
    <t xml:space="preserve"> DIRECTOR GABINETE DE PSICOMETRIA</t>
  </si>
  <si>
    <t xml:space="preserve"> DIRECTOR NIVEL INICIAL 1ERA CATEGORIA</t>
  </si>
  <si>
    <t xml:space="preserve"> DIRECTOR ESCUELA 2DA CATEGORIA</t>
  </si>
  <si>
    <t xml:space="preserve"> DIRECTOR NIVEL INICIAL 2DA CATEGORIA</t>
  </si>
  <si>
    <t xml:space="preserve"> DIRECTOR ESCUELA EDUCACION ESPECIAL</t>
  </si>
  <si>
    <t xml:space="preserve"> DIRECTOR ESCUELA 3ERA CATEGORIA</t>
  </si>
  <si>
    <t xml:space="preserve"> VICEDIRECTOR ESCUELA 1ERA CATEGORIA</t>
  </si>
  <si>
    <t xml:space="preserve"> DIRECTOR ESCUELA CARCEL</t>
  </si>
  <si>
    <t xml:space="preserve"> DIRECTOR ESCUELA 4TA CATEGORIA</t>
  </si>
  <si>
    <t xml:space="preserve"> TECNICO DIFERENCIADO</t>
  </si>
  <si>
    <t xml:space="preserve"> VICEDIRECTOR ESCUELA 2DA CATEGORIA</t>
  </si>
  <si>
    <t xml:space="preserve"> DIRECTOR ESCUELA MATERNAL</t>
  </si>
  <si>
    <t xml:space="preserve"> DIRECTOR ESCUELA ADULTOS 1ERA CATEGORIA</t>
  </si>
  <si>
    <t xml:space="preserve"> DIRECTOR ESCUELA CORAL</t>
  </si>
  <si>
    <t xml:space="preserve"> DIRECTOR ESCUELA ADULTOS 2DA CATEGORIA</t>
  </si>
  <si>
    <t xml:space="preserve"> MAESTRO DOMICILIARIO</t>
  </si>
  <si>
    <t xml:space="preserve"> VISITADOR</t>
  </si>
  <si>
    <t xml:space="preserve"> ASISTENTE SOCIAL</t>
  </si>
  <si>
    <t xml:space="preserve"> MAESTRO ESCUELA DIFERENCIADA</t>
  </si>
  <si>
    <t xml:space="preserve"> DIRECTOR PARQUE ESCOLAR "E. BERDUC"</t>
  </si>
  <si>
    <t xml:space="preserve"> MAESTRO ESPECIAL EDUCACION MUSICAL DIFERENCIADO</t>
  </si>
  <si>
    <t xml:space="preserve"> MAESTRO JARDIN DE INFANTES</t>
  </si>
  <si>
    <t xml:space="preserve"> MAESTRO DE GRADO DIFERENCIADO</t>
  </si>
  <si>
    <t xml:space="preserve"> MAESTRO CARCELARIO</t>
  </si>
  <si>
    <t xml:space="preserve"> SECRETARIO ESCUELA 2DA CATEGORIA</t>
  </si>
  <si>
    <t xml:space="preserve"> MAESTRO ESPECIAL ACTIVIDAD PRACTICAS DIFERENCIADA</t>
  </si>
  <si>
    <t xml:space="preserve"> MAESTRO ESCUELA MATERNAL</t>
  </si>
  <si>
    <t xml:space="preserve"> SECRETARIO ESCUELA 1ERA CATEGORIA</t>
  </si>
  <si>
    <t xml:space="preserve"> MAESTRO ESPECIAL ESCUELA CORAL</t>
  </si>
  <si>
    <t xml:space="preserve"> MAESTRO AUXILIAR ESCUELA DIFERENCIADA</t>
  </si>
  <si>
    <t xml:space="preserve"> MAESTRO EDUCACION FISICA</t>
  </si>
  <si>
    <t xml:space="preserve"> SECRETARIO ESCUELA ADULTOS</t>
  </si>
  <si>
    <t xml:space="preserve"> PSICOPEDAGOGO</t>
  </si>
  <si>
    <t xml:space="preserve"> TECNICO DOCENTE ENSENANZA ESPECIAL</t>
  </si>
  <si>
    <t xml:space="preserve"> DIRECTOR ESCUELA PARA CIEGOS</t>
  </si>
  <si>
    <t xml:space="preserve"> MAESTRO ESCUELA NOCTURNA</t>
  </si>
  <si>
    <t xml:space="preserve"> MAESTRO ESPECIAL ACTIVIDADES PRACTICAS</t>
  </si>
  <si>
    <t xml:space="preserve"> SECRETARIO PARQUE ESCOLAR</t>
  </si>
  <si>
    <t xml:space="preserve"> MAESTRO ESPECIAL ACTIVIDADES PRACTICAS ADULTO</t>
  </si>
  <si>
    <t xml:space="preserve"> MAESTRO ESPECIAL TECNICO AGROPECUARIO</t>
  </si>
  <si>
    <t xml:space="preserve"> MAESTRO HOSPITALARIO</t>
  </si>
  <si>
    <t xml:space="preserve"> BIBLIOTECARIO PEDAGOGICO</t>
  </si>
  <si>
    <t xml:space="preserve"> COORDINADOR CENTRO LABORAL</t>
  </si>
  <si>
    <t xml:space="preserve"> COORDINADOR DEPARTAMENTAL</t>
  </si>
  <si>
    <t xml:space="preserve"> MAESTRO ESPECIAL EDUCACION MUSICAL</t>
  </si>
  <si>
    <t xml:space="preserve"> FONOAUDIOLOGO</t>
  </si>
  <si>
    <t xml:space="preserve"> PSICOLOGO</t>
  </si>
  <si>
    <t xml:space="preserve"> DIRECTOR ESCUELA PARA SORDOS</t>
  </si>
  <si>
    <t xml:space="preserve"> VICEDIRECTOR ESCUELA ENSENANZA ESPECIAL</t>
  </si>
  <si>
    <t xml:space="preserve"> MAESTRO ESPECIAL EDUCACION FISICA DIFERENCIADO</t>
  </si>
  <si>
    <t xml:space="preserve"> SECRETARIO DOCENTE</t>
  </si>
  <si>
    <t xml:space="preserve"> SUPERVISOR ENSENANZA ADULTOS</t>
  </si>
  <si>
    <t xml:space="preserve"> MAESTRO AUXILIAR ESCUELA DIFERENCIADA JORNADA COMPLETA</t>
  </si>
  <si>
    <t xml:space="preserve"> MAESTRO ESPECIAL ACT. PRACT. DIFERENCIADA J. COMPLETA</t>
  </si>
  <si>
    <t xml:space="preserve"> DIRECTOR ESCUELA DIFERENCIADA JORNADA COMPLETA</t>
  </si>
  <si>
    <t xml:space="preserve"> VICEDIRECTOR ESCUELA DIFERENCIADA JORNADA COMPLETA</t>
  </si>
  <si>
    <t xml:space="preserve"> SECRETARIO ESCUELA DIFERENCIADA</t>
  </si>
  <si>
    <t xml:space="preserve"> MAESTRO ESPECIAL DE TALLER</t>
  </si>
  <si>
    <t xml:space="preserve"> MAESTRO ESPECIAL DE TALLER ANEXO ALBERGUE</t>
  </si>
  <si>
    <t xml:space="preserve"> DIRECTOR NIVEL INICIAL 3ERA CATEGORIA</t>
  </si>
  <si>
    <t xml:space="preserve"> CAPACITADORES CENTROS LABORALES   mecl</t>
  </si>
  <si>
    <t xml:space="preserve"> JEFE DPTO PEDAGOGICO Y SUPERVISION</t>
  </si>
  <si>
    <t>COORD. DPTAL. DE CENTROS P/ADULTOS</t>
  </si>
  <si>
    <t xml:space="preserve"> MAESTRO ESPECIAL EDUCACION MUSICAL ADULTOS</t>
  </si>
  <si>
    <t xml:space="preserve"> SECRETARIO DE SUPERVISION</t>
  </si>
  <si>
    <t xml:space="preserve"> ASESOR PSICOLOGIA EDUCATIVA</t>
  </si>
  <si>
    <t xml:space="preserve"> MAESTRO NIVELADOR</t>
  </si>
  <si>
    <t xml:space="preserve"> SUPERVISOR NIVEL INICIAL</t>
  </si>
  <si>
    <t xml:space="preserve"> SUPERVISOR BIBLIOTECAS ESCOLARES</t>
  </si>
  <si>
    <t xml:space="preserve"> SUPERVISOR TECNICO</t>
  </si>
  <si>
    <t xml:space="preserve"> DIRECTOR DPTO APLICACION</t>
  </si>
  <si>
    <t xml:space="preserve"> VICEDIRECTOR DPTO APLICACION DE 2DA CATEGORIA </t>
  </si>
  <si>
    <t xml:space="preserve"> SECRETARIO DPTO APLICACION</t>
  </si>
  <si>
    <t xml:space="preserve"> MAESTRO DPTO APLICACION</t>
  </si>
  <si>
    <t xml:space="preserve"> MAESTRO MATERIAS ESPECIALES DPTO APLICACION</t>
  </si>
  <si>
    <t xml:space="preserve"> DIRECTOR 1ERA CATEGORIA JORNADA COMPLETA</t>
  </si>
  <si>
    <t xml:space="preserve"> DIRECTOR 2DA CATEGORIA JORNADA COMPLETA</t>
  </si>
  <si>
    <t xml:space="preserve"> DIRECTOR 3ERA CATEGORIA JORNADA COMPLETA</t>
  </si>
  <si>
    <t xml:space="preserve"> DIRECTOR 4TA CATEGORIA JORNADA COMPLETA</t>
  </si>
  <si>
    <t xml:space="preserve"> VICEDIRECTOR 2DA CATEGORIA JORNADA COMPLETA</t>
  </si>
  <si>
    <t xml:space="preserve"> MAESTRO DE GRADO JORNADA COMPLETA</t>
  </si>
  <si>
    <t xml:space="preserve"> MAESTRO ESPECIAL DE ACT. PRACTICAS JORN. COMPLETA</t>
  </si>
  <si>
    <t xml:space="preserve"> MAESTRO JARDIN DE INFANTES JORNADA COMPLETA</t>
  </si>
  <si>
    <t xml:space="preserve"> VICEDIRECTOR NIVEL INICIAL 2DA CATEGORIA</t>
  </si>
  <si>
    <t xml:space="preserve"> DIRECTOR 2DA ANEXO ALBERGUE</t>
  </si>
  <si>
    <t xml:space="preserve"> MAESTRO DE GRADO ANEXO ALBERGUE</t>
  </si>
  <si>
    <t xml:space="preserve"> MAESTRO ESP. ACTIV. PRACTICAS ANEXO ALBERGUE</t>
  </si>
  <si>
    <t xml:space="preserve"> DIRECTOR 3ERA CATEGORIA ANEXO ALBERGUE</t>
  </si>
  <si>
    <t xml:space="preserve"> DIRECTOR 4TA CATEGORIA ANEXO ALBERGUE</t>
  </si>
  <si>
    <t xml:space="preserve"> CELADOR ANEXO ALBERGUE</t>
  </si>
  <si>
    <t xml:space="preserve"> VICEDIRECTOR 1ERA CATEGORIA JORNADA COMPLETA</t>
  </si>
  <si>
    <t xml:space="preserve"> SECRETARIO 1ERA CATEGORIA JORNADA COMPLETA</t>
  </si>
  <si>
    <t xml:space="preserve"> SECRETARIO 2DA CATEGORIA JORNADA COMPLETA</t>
  </si>
  <si>
    <t xml:space="preserve"> SECRETARIO 3ERA CATEGORIA JORNADA COMPLETA</t>
  </si>
  <si>
    <t xml:space="preserve"> COORDINADOR PROVINCIAL DEL PROGRAMA</t>
  </si>
  <si>
    <t xml:space="preserve"> TECNICO DEL PROGRAMA 35 HS</t>
  </si>
  <si>
    <t xml:space="preserve"> TECNICO DOCENTE 20 HS</t>
  </si>
  <si>
    <t xml:space="preserve"> RESPONSABLE ZONAL O SECTORIAL</t>
  </si>
  <si>
    <t xml:space="preserve"> EDUCADOR DE ADULTOS</t>
  </si>
  <si>
    <t xml:space="preserve"> COORDINADOR ZONAL EDUCACION ADULTOS</t>
  </si>
  <si>
    <t xml:space="preserve"> MAESTRO ESPECIAL EDUCACION MUSICAL JORNADA COMPLETA</t>
  </si>
  <si>
    <t xml:space="preserve"> MAESTRO ESPECIAL EDUCACION FISICA JORN. COMPLETA</t>
  </si>
  <si>
    <t xml:space="preserve"> MAESTRO ESPECIAL JORNADA SIMPLE SIN PROLONGACION DE JORNADA</t>
  </si>
  <si>
    <t xml:space="preserve"> MAESTRO ESPECIAL EDUCACION MUSICAL ANEXO ALBERGUE</t>
  </si>
  <si>
    <t xml:space="preserve"> MAESTRO ESPECIAL EDUCACION FISICA ANEXO ALBERGUE</t>
  </si>
  <si>
    <t xml:space="preserve"> MAESTRO ESPECIAL DE TALLER JORNADA COMPLETA</t>
  </si>
  <si>
    <t xml:space="preserve"> MAESTRO ESPECIAL TECNICO AGROPECUARIO JORN. COMPLETA</t>
  </si>
  <si>
    <t xml:space="preserve"> DIRECTOR PERSONAL UNICO</t>
  </si>
  <si>
    <t xml:space="preserve"> SECRETARIO ESCUELA 3ERA CATEGORIA</t>
  </si>
  <si>
    <t xml:space="preserve"> COORDINADOR CENTRO COMUNITARIO</t>
  </si>
  <si>
    <t xml:space="preserve"> MAESTRO GRADO EGB3 (PRIMARIA)</t>
  </si>
  <si>
    <t xml:space="preserve"> JEFE DPTO PEDAGOGICO Y DE SUPERVISION</t>
  </si>
  <si>
    <t xml:space="preserve"> SUPERVISOR INSTITUTO SUPERIOR</t>
  </si>
  <si>
    <t xml:space="preserve"> SUPERVISOR ENSE¥ANZA ESPECIAL</t>
  </si>
  <si>
    <t xml:space="preserve"> SUPERVISOR ENSE¥ANZA PRIMARIA</t>
  </si>
  <si>
    <t xml:space="preserve"> VICERECTOR INSTITUTO SUPERIOR</t>
  </si>
  <si>
    <t xml:space="preserve"> SECRETARIO TECNICO DPTO. PEDAGOGICO</t>
  </si>
  <si>
    <t xml:space="preserve"> DIRECTOR PRIMERA CATEGORIA</t>
  </si>
  <si>
    <t xml:space="preserve"> DIRECTOR SEGUNDA CATEGORIA</t>
  </si>
  <si>
    <t xml:space="preserve"> DIRECTOR TERCERA CATEGORIA</t>
  </si>
  <si>
    <t xml:space="preserve"> DIRECTOR CUARTA CATEGORIA</t>
  </si>
  <si>
    <t xml:space="preserve"> DIRECTOR ESC. NIVEL INICIAL 2DA CATEGORIA</t>
  </si>
  <si>
    <t xml:space="preserve"> VICEDIRECTOR ESC. PRIMARIA 1ERA CATEGORIA</t>
  </si>
  <si>
    <t xml:space="preserve"> VICEDIRECTOR ESC. PRIMARIA 2DA CATEGORIA</t>
  </si>
  <si>
    <t xml:space="preserve"> VICEDIRECTOR ESC. EDUCACION ESPECIAL</t>
  </si>
  <si>
    <t xml:space="preserve"> SECRETARIO ESC. 2DA CATEGORIA</t>
  </si>
  <si>
    <t xml:space="preserve"> MAESTRO DE GRADO ESC. PRIMARIA</t>
  </si>
  <si>
    <t xml:space="preserve"> MAESTRO DE JARDIN DE INFANTES</t>
  </si>
  <si>
    <t xml:space="preserve"> MAESTRO DE GRUPO ESC. DIFERENCIADA</t>
  </si>
  <si>
    <t xml:space="preserve"> MAESTRO DE GRADO ADULTOS</t>
  </si>
  <si>
    <t xml:space="preserve"> MAESTRO DE EDUCACION FISICA</t>
  </si>
  <si>
    <t xml:space="preserve"> MAESTRO MATERIAS ESPECIALES</t>
  </si>
  <si>
    <t xml:space="preserve"> MAESTRO MATERIAS ESPECIALES ESC. DIFERENCIADA</t>
  </si>
  <si>
    <t xml:space="preserve"> PRECEPTOR ESC. DIFERENCIADA</t>
  </si>
  <si>
    <t xml:space="preserve"> DIRECTOR ESCUELA CAPACITACION TECNICA 4TA CATEGORIA</t>
  </si>
  <si>
    <t xml:space="preserve"> MAESTRO ESC. CAPACITACION TECNICA</t>
  </si>
  <si>
    <t xml:space="preserve"> RECTOR INSTITUTO SUPERIOR</t>
  </si>
  <si>
    <t xml:space="preserve"> SECRETARIO INSTITUTO SUPERIOR</t>
  </si>
  <si>
    <t xml:space="preserve"> BIBLIOTECARIO INSTITUTO SUPERIOR</t>
  </si>
  <si>
    <t xml:space="preserve"> PRECEPTOR INSTITUTO SUPERIOR</t>
  </si>
  <si>
    <t xml:space="preserve"> BEDEL</t>
  </si>
  <si>
    <t>PRECEPTOR INSTITUTO SUPERIOR - PRIVADA</t>
  </si>
  <si>
    <t xml:space="preserve"> DIRECTOR ESC. CAPACITACION TECNICA 3ERA CATEGORIA</t>
  </si>
  <si>
    <t xml:space="preserve"> DIRECTOR ESC. CAPACITACION TECNICA 1ERA CATEGORIA</t>
  </si>
  <si>
    <t xml:space="preserve"> DIRECTOR ESC. CAPACITACION TECNICA 2DA CATEGORIA</t>
  </si>
  <si>
    <t xml:space="preserve"> SECRETARIO ESC. PRIMARIA 1ERA CATEGORIA</t>
  </si>
  <si>
    <t xml:space="preserve"> DIRECTOR ESC. 2DA CATEGORIA JORNADA COMPLETA</t>
  </si>
  <si>
    <t xml:space="preserve"> MAESTRO DE EDUCACION FISICA JORNADA COMPLETA</t>
  </si>
  <si>
    <t xml:space="preserve"> MAESTRO DE ACTIVIDADES PRACTICAS JORNADA COMPLETA</t>
  </si>
  <si>
    <t xml:space="preserve"> MAESTRO DE EDUCACION MUSICAL JORNADA COMPLETA</t>
  </si>
  <si>
    <t xml:space="preserve"> VICEDIRECTOR ESC. 2DA CATEGORIA JORNADA COMPLETA</t>
  </si>
  <si>
    <t xml:space="preserve"> DIRECTOR ESC. 3ERA CAT. JORNADA COMPLETA</t>
  </si>
  <si>
    <t xml:space="preserve"> VICEDIRECTOR ESC. TECNICA 1ERA CATEGORIA</t>
  </si>
  <si>
    <t xml:space="preserve"> SECRETARIO DOCENTE PRIVADA</t>
  </si>
  <si>
    <t xml:space="preserve"> DIRECTOR ESCUELA ENFERMERIA</t>
  </si>
  <si>
    <t xml:space="preserve"> JEFE DOCENTE ESCUELA ENFERMERIA</t>
  </si>
  <si>
    <t xml:space="preserve"> SECRETARIO DOCENTE ESCUELA ENFERMERIA</t>
  </si>
  <si>
    <t xml:space="preserve"> SECRETARIO ADMINISTRATIVO ESCUELA ENFERMERIA</t>
  </si>
  <si>
    <t xml:space="preserve"> INSTRUCTOR INSTITUTO SUPERIOR</t>
  </si>
  <si>
    <t xml:space="preserve"> SECRETARIO DOCENTE SUPERIOR</t>
  </si>
  <si>
    <t xml:space="preserve"> SECRETARIO ACADEMICO</t>
  </si>
  <si>
    <t xml:space="preserve"> JEFE LABORATORIO COMPUTACION</t>
  </si>
  <si>
    <t xml:space="preserve"> MAESTRO ESCUELA ESPECIAL</t>
  </si>
  <si>
    <t xml:space="preserve"> PRECEPTOR GUIA INTERNADO INSTITUTO SUPERIOR</t>
  </si>
  <si>
    <t xml:space="preserve"> SECRETARIO ESCUELA ESPECIAL</t>
  </si>
  <si>
    <t xml:space="preserve"> DIRECTOR ESC. NIVEL INICIAL 3era CATEGORIA</t>
  </si>
  <si>
    <t xml:space="preserve"> DIRECTOR ESC. NIVEL INICIAL 4ta CATEGORIA</t>
  </si>
  <si>
    <t xml:space="preserve"> KINESIOLOGO</t>
  </si>
  <si>
    <t xml:space="preserve"> MAESTRO ORIENTADOR</t>
  </si>
  <si>
    <t xml:space="preserve"> MAESTRO DE EDUCACION MUSICAL</t>
  </si>
  <si>
    <t xml:space="preserve"> MAESTRO DE ACTIVIDADES PRACTICAS</t>
  </si>
  <si>
    <t xml:space="preserve"> DIRECTOR DPTO APLICACIÓN L. V.</t>
  </si>
  <si>
    <t xml:space="preserve"> SUBDIRECTOR DPTO APLICACION L.V.</t>
  </si>
  <si>
    <t xml:space="preserve"> JEFE DPTO EDUCACION FISICA</t>
  </si>
  <si>
    <t xml:space="preserve"> DIRECTOR JARDIN DE INFANTES</t>
  </si>
  <si>
    <t xml:space="preserve"> SUBDIRECTOR JARDIN DE INFANTES</t>
  </si>
  <si>
    <t xml:space="preserve"> MAESTRO DE GRADO L.V.</t>
  </si>
  <si>
    <t xml:space="preserve"> MAESTRO ESP DPTO APLICACION L.V.</t>
  </si>
  <si>
    <t xml:space="preserve"> ANALISTA TECNICO</t>
  </si>
  <si>
    <t xml:space="preserve"> MAESTRO ESPECIAL JARDIN DEINFANTES</t>
  </si>
  <si>
    <t xml:space="preserve"> DIRECTOR/RECTOR 1§ - 2 TURNOS</t>
  </si>
  <si>
    <t xml:space="preserve"> DIRECTOR/RECTOR 1§ - 3 TURNOS</t>
  </si>
  <si>
    <t xml:space="preserve"> VICEDIRECTOR 1RA Y 2DA</t>
  </si>
  <si>
    <t xml:space="preserve"> REGENTE</t>
  </si>
  <si>
    <t xml:space="preserve"> VICERECTOR CURSO PROF.</t>
  </si>
  <si>
    <t xml:space="preserve"> RECTOR CURSO PROF.</t>
  </si>
  <si>
    <t xml:space="preserve"> SECRETARIO NIVEL SUPERIOR</t>
  </si>
  <si>
    <t xml:space="preserve"> PROSECRETARIO NIVEL SUPERIOR</t>
  </si>
  <si>
    <t xml:space="preserve"> JEFE TRABAJOS PRACTICOS</t>
  </si>
  <si>
    <t xml:space="preserve"> DIRECTOR</t>
  </si>
  <si>
    <t xml:space="preserve"> ANALISTA PRINC TEC DOC</t>
  </si>
  <si>
    <t>SUPERVISOR DE INSTITUTO SUPERIOR</t>
  </si>
  <si>
    <t/>
  </si>
  <si>
    <t>Prol JORN</t>
  </si>
  <si>
    <t>jorn Compl</t>
  </si>
  <si>
    <t xml:space="preserve"> tarea DIFER.</t>
  </si>
  <si>
    <t>PUNTOS basicos</t>
  </si>
  <si>
    <t xml:space="preserve">CARGOS </t>
  </si>
  <si>
    <t>078</t>
  </si>
  <si>
    <t>016</t>
  </si>
  <si>
    <t>052</t>
  </si>
  <si>
    <t>010</t>
  </si>
  <si>
    <t>001</t>
  </si>
  <si>
    <t>Asignación de la categoría</t>
  </si>
  <si>
    <t>188</t>
  </si>
  <si>
    <t>172</t>
  </si>
  <si>
    <t>006</t>
  </si>
  <si>
    <t>014</t>
  </si>
  <si>
    <t>084</t>
  </si>
  <si>
    <t>113</t>
  </si>
  <si>
    <t>502</t>
  </si>
  <si>
    <t>504</t>
  </si>
  <si>
    <t>505</t>
  </si>
  <si>
    <t>510</t>
  </si>
  <si>
    <t>099</t>
  </si>
  <si>
    <t>Ant. Comp Nación</t>
  </si>
  <si>
    <t>Prolongación de Jornada</t>
  </si>
  <si>
    <t>Función diferencial docente</t>
  </si>
  <si>
    <t>Varios</t>
  </si>
  <si>
    <t>Total Asignaciones Familiares</t>
  </si>
  <si>
    <t>Anticipo FONID</t>
  </si>
  <si>
    <t>Sueldo líquido provincia</t>
  </si>
  <si>
    <t>Adicional para mínimo</t>
  </si>
  <si>
    <t>FONID 2006</t>
  </si>
  <si>
    <t>Años de antigüedad</t>
  </si>
  <si>
    <t>CONCEPTO</t>
  </si>
  <si>
    <t>HABERES</t>
  </si>
  <si>
    <t>DESCUENTOS</t>
  </si>
  <si>
    <t xml:space="preserve"> Ley 4035</t>
  </si>
  <si>
    <t>Seg vida</t>
  </si>
  <si>
    <t>Ob social</t>
  </si>
  <si>
    <t xml:space="preserve"> Ap jubilat</t>
  </si>
  <si>
    <t>Puntos de jornada completa</t>
  </si>
  <si>
    <t>Adic. Art. 2 y 3 Dcrto. 5863/05</t>
  </si>
  <si>
    <t>Product. Dcrto. 5863/05</t>
  </si>
  <si>
    <t>Plus productividad docente</t>
  </si>
  <si>
    <t>004</t>
  </si>
  <si>
    <t>Horas cátedra</t>
  </si>
  <si>
    <t>Productiv Dcrto. 5863/05</t>
  </si>
  <si>
    <t>Ant comp Nación</t>
  </si>
  <si>
    <t>440</t>
  </si>
  <si>
    <t>Reajuste cod 188</t>
  </si>
  <si>
    <t>Obra social</t>
  </si>
  <si>
    <t>Ley 4035</t>
  </si>
  <si>
    <t>Ap jubilatorio</t>
  </si>
  <si>
    <t>Otros</t>
  </si>
  <si>
    <t>Miembro de Comisión de Salario AGMER</t>
  </si>
  <si>
    <t>Escala de antigüedades</t>
  </si>
  <si>
    <t>Años</t>
  </si>
  <si>
    <t>Porcentaje</t>
  </si>
  <si>
    <t>Años de Antigüedad</t>
  </si>
  <si>
    <t>listado de cargos</t>
  </si>
  <si>
    <t>cargos</t>
  </si>
  <si>
    <t>Simulación de recibo de cada compañero</t>
  </si>
  <si>
    <t>Si no conocen el número de cargo, lo pueden buscar en la hoja "cargos", seleccionando la pestaña</t>
  </si>
  <si>
    <t>número para luego ingresarlo en el lugar especificado.</t>
  </si>
  <si>
    <r>
      <t xml:space="preserve">Se deben completar los datos en </t>
    </r>
    <r>
      <rPr>
        <b/>
        <sz val="12"/>
        <color indexed="10"/>
        <rFont val="Arial"/>
        <family val="2"/>
      </rPr>
      <t>rojo</t>
    </r>
    <r>
      <rPr>
        <sz val="12"/>
        <rFont val="Arial"/>
        <family val="2"/>
      </rPr>
      <t xml:space="preserve"> y es posible que los </t>
    </r>
    <r>
      <rPr>
        <b/>
        <sz val="12"/>
        <color indexed="53"/>
        <rFont val="Arial"/>
        <family val="2"/>
      </rPr>
      <t>naranjas,</t>
    </r>
    <r>
      <rPr>
        <sz val="12"/>
        <rFont val="Arial"/>
        <family val="2"/>
      </rPr>
      <t xml:space="preserve"> lo demás se calcula todo solo.</t>
    </r>
  </si>
  <si>
    <r>
      <t xml:space="preserve">No tocar los demás valores porque se descontrola, en ese caso no arreglar, </t>
    </r>
    <r>
      <rPr>
        <b/>
        <sz val="12"/>
        <rFont val="Arial"/>
        <family val="2"/>
      </rPr>
      <t>solo</t>
    </r>
    <r>
      <rPr>
        <sz val="12"/>
        <rFont val="Arial"/>
        <family val="2"/>
      </rPr>
      <t xml:space="preserve"> </t>
    </r>
    <r>
      <rPr>
        <b/>
        <sz val="12"/>
        <rFont val="Arial"/>
        <family val="2"/>
      </rPr>
      <t>deshacer cambios</t>
    </r>
    <r>
      <rPr>
        <sz val="12"/>
        <rFont val="Arial"/>
        <family val="2"/>
      </rPr>
      <t>.</t>
    </r>
  </si>
  <si>
    <t>porc rem cod17</t>
  </si>
  <si>
    <t>NOMBRE del cargo</t>
  </si>
  <si>
    <t>Buscar en la hoja cargos si no saben el número del cargo y luego controlar por el nombre</t>
  </si>
  <si>
    <t>Listado de Cargos</t>
  </si>
  <si>
    <t>Medio Aguinaldo</t>
  </si>
  <si>
    <t>código 100</t>
  </si>
  <si>
    <r>
      <t>código 186 (</t>
    </r>
    <r>
      <rPr>
        <sz val="12"/>
        <rFont val="Arial"/>
        <family val="2"/>
      </rPr>
      <t>No remun)</t>
    </r>
  </si>
  <si>
    <t>Medio aguinaldo</t>
  </si>
  <si>
    <t>Descuentos con aguinaldo</t>
  </si>
  <si>
    <t>Sueldo líquido incluyendo aguinaldo</t>
  </si>
  <si>
    <t>Indices actuales - julio 2006</t>
  </si>
  <si>
    <t>PORCENT</t>
  </si>
  <si>
    <t>CODIGO</t>
  </si>
  <si>
    <r>
      <t xml:space="preserve">que se debe completar </t>
    </r>
    <r>
      <rPr>
        <b/>
        <sz val="12"/>
        <rFont val="Arial"/>
        <family val="2"/>
      </rPr>
      <t>en años</t>
    </r>
    <r>
      <rPr>
        <sz val="12"/>
        <rFont val="Arial"/>
        <family val="2"/>
      </rPr>
      <t xml:space="preserve"> y lo que aparece en rojo, todo lo demás aparece automáticamente</t>
    </r>
  </si>
  <si>
    <t>Volver al simulador</t>
  </si>
  <si>
    <r>
      <t xml:space="preserve">Bonific Ubic Escuela </t>
    </r>
    <r>
      <rPr>
        <b/>
        <sz val="10"/>
        <rFont val="Arial"/>
        <family val="2"/>
      </rPr>
      <t>(ZONA)</t>
    </r>
  </si>
  <si>
    <t>porcremybon cod17</t>
  </si>
  <si>
    <t>Aguinaldo de bolsillo</t>
  </si>
  <si>
    <t>valor actual</t>
  </si>
  <si>
    <t>Valores propuestos</t>
  </si>
  <si>
    <t>Nuevo actual</t>
  </si>
  <si>
    <t>indicefeb07</t>
  </si>
  <si>
    <t>cod17feb07</t>
  </si>
  <si>
    <t>cod38feb07</t>
  </si>
  <si>
    <t>cod06feb07</t>
  </si>
  <si>
    <t>proljorfeb07</t>
  </si>
  <si>
    <t>salminimofeb07</t>
  </si>
  <si>
    <t>salminjorcom</t>
  </si>
  <si>
    <t xml:space="preserve">Tabla a la Izquierda </t>
  </si>
  <si>
    <t>cod22</t>
  </si>
  <si>
    <t>cod 022feb07</t>
  </si>
  <si>
    <t>cod22medfeb07</t>
  </si>
  <si>
    <t>cod38supfeb07</t>
  </si>
  <si>
    <t>cod38medfeb07</t>
  </si>
  <si>
    <t>cod22supfeb07</t>
  </si>
  <si>
    <t>cod06supfeb07</t>
  </si>
  <si>
    <t>cod17supfeb07</t>
  </si>
  <si>
    <t>cod22sep06</t>
  </si>
  <si>
    <t>cod22medsep06</t>
  </si>
  <si>
    <t>cod22supsep06</t>
  </si>
  <si>
    <t>Min jor simple</t>
  </si>
  <si>
    <t>Códigos nivel medio prop 8 feb/07</t>
  </si>
  <si>
    <t>cod06medfeb07</t>
  </si>
  <si>
    <t>cod17medfeb07</t>
  </si>
  <si>
    <t>1170&lt;pi&lt;1400</t>
  </si>
  <si>
    <t>1401&lt;pi&lt;1942</t>
  </si>
  <si>
    <t>pi&gt;2220</t>
  </si>
  <si>
    <t>1943&lt;pi&lt;=2220</t>
  </si>
  <si>
    <t>victorhutt@victorhutt.com.ar</t>
  </si>
  <si>
    <t xml:space="preserve">que aparece en la parte inferior izquierda de la pantalla o presionando al final de este párrafo, y buscar su </t>
  </si>
  <si>
    <t>indiceago07</t>
  </si>
  <si>
    <t>cod06medago07</t>
  </si>
  <si>
    <t>cod06supago07</t>
  </si>
  <si>
    <t>proljorago07</t>
  </si>
  <si>
    <t>indicesep07</t>
  </si>
  <si>
    <t>proljorsep07</t>
  </si>
  <si>
    <t>cod06medsep07</t>
  </si>
  <si>
    <t>cod06supsep07</t>
  </si>
  <si>
    <t>indiceoct07</t>
  </si>
  <si>
    <t>proljoroct07</t>
  </si>
  <si>
    <t>cod06medoct07</t>
  </si>
  <si>
    <t>cod06supoct07</t>
  </si>
  <si>
    <r>
      <t xml:space="preserve"> </t>
    </r>
    <r>
      <rPr>
        <sz val="12"/>
        <rFont val="Times New Roman"/>
        <family val="1"/>
      </rPr>
      <t xml:space="preserve"> </t>
    </r>
  </si>
  <si>
    <t>Por los topes de algunos códigos</t>
  </si>
  <si>
    <t>Nº horas que cobran código 06</t>
  </si>
  <si>
    <t>Nº horas que cobran incentivo</t>
  </si>
  <si>
    <t>Nº horas que cobran código 113</t>
  </si>
  <si>
    <t>En el recibo comparado</t>
  </si>
  <si>
    <t xml:space="preserve">código 06, en el incentivo y en el código 113 de Nación. En el caso del código 06 para horas se divide </t>
  </si>
  <si>
    <t xml:space="preserve">el tope o máximo por la cantidad de recibos del agente, y en todos se paga la misma cantidad de horas, </t>
  </si>
  <si>
    <t xml:space="preserve">sin importar la cantidad de horas a la que corresponda el recibo. Por ejemplo, si un docente de nivel medio </t>
  </si>
  <si>
    <t>observar la cantidad de horas en el incentivo y en el código 113.</t>
  </si>
  <si>
    <r>
      <t>Aclaración importante:</t>
    </r>
    <r>
      <rPr>
        <b/>
        <sz val="12"/>
        <color indexed="12"/>
        <rFont val="Arial"/>
        <family val="2"/>
      </rPr>
      <t xml:space="preserve"> </t>
    </r>
    <r>
      <rPr>
        <b/>
        <sz val="12"/>
        <color indexed="18"/>
        <rFont val="Arial"/>
        <family val="2"/>
      </rPr>
      <t xml:space="preserve"> En esta versión del simulador intentamos subsanar los errores producidos por los </t>
    </r>
  </si>
  <si>
    <r>
      <t>Si encuentran errores o tienen dudas, por favor avísenme.</t>
    </r>
    <r>
      <rPr>
        <sz val="12"/>
        <color indexed="17"/>
        <rFont val="Arial"/>
        <family val="0"/>
      </rPr>
      <t xml:space="preserve"> victorhutt@victorhutt.com.ar o (03442 432934 AGMER Uruguay)</t>
    </r>
  </si>
  <si>
    <t>hasta 971</t>
  </si>
  <si>
    <t>972&lt;pi&lt;= 1169</t>
  </si>
  <si>
    <t>pijc&gt;=620    971</t>
  </si>
  <si>
    <t>JC &gt; 971</t>
  </si>
  <si>
    <t>JC defint</t>
  </si>
  <si>
    <t>Final</t>
  </si>
  <si>
    <t>Puntos Comp basico</t>
  </si>
  <si>
    <t>Complemento de Básico</t>
  </si>
  <si>
    <t>indicemar08</t>
  </si>
  <si>
    <t>proljormar08</t>
  </si>
  <si>
    <t>indicejul08</t>
  </si>
  <si>
    <t>proljorjul08</t>
  </si>
  <si>
    <t>salminimomar08</t>
  </si>
  <si>
    <t>salminimojul08</t>
  </si>
  <si>
    <t xml:space="preserve">cobra con 8 recibos, percibirá 3,75 horas en elcódigo 06, sin importar que el recibo corresponda a 12 horas </t>
  </si>
  <si>
    <t>Comp Básico</t>
  </si>
  <si>
    <t xml:space="preserve">Octubre de 2008 </t>
  </si>
  <si>
    <t>indiceago08</t>
  </si>
  <si>
    <t>proljorago08</t>
  </si>
  <si>
    <t>indiceoct08</t>
  </si>
  <si>
    <t>indicedic08</t>
  </si>
  <si>
    <t>proljordic08</t>
  </si>
  <si>
    <t>proljoroct08</t>
  </si>
  <si>
    <t>Secretario General</t>
  </si>
  <si>
    <t>Aumento de Agosto, Octubre, Diciembre de 2008. Las explicaciones no están actualizadas.</t>
  </si>
  <si>
    <t>www.porunagmerdetodos.com.ar</t>
  </si>
  <si>
    <t>Hoja de cálculo  para simular salario de docentes activos</t>
  </si>
  <si>
    <t>Deben seleccionar el número de cargo o el número de horas que aparecen en rojo, la antigüedad,</t>
  </si>
  <si>
    <t>Realizado de acuerdo al salario docente desde Octubre de 2.008.</t>
  </si>
  <si>
    <t xml:space="preserve">topes para ello es necesario comprobar con el recibo en mano la cantidad de horas que se pagan en el </t>
  </si>
  <si>
    <t xml:space="preserve">o a 2 horas. Se deberá completar con 3,75 en el lugar asignado para ese código. También se deberá </t>
  </si>
  <si>
    <t>Autor</t>
  </si>
  <si>
    <t>002</t>
  </si>
  <si>
    <t>Para imprimir el recibo hacer clic para ir a las hojas de impresióno buscar en las solapas inferiores, una para cada caso,</t>
  </si>
  <si>
    <t>hoja de impresión para cargos simulados o para horas de Nivel Medio o Superior.</t>
  </si>
  <si>
    <t>Impresión</t>
  </si>
  <si>
    <t xml:space="preserve"> ←</t>
  </si>
  <si>
    <t>26 de febrero de 2,009</t>
  </si>
  <si>
    <t>Octubre 2,008</t>
  </si>
  <si>
    <t>indicefeb09</t>
  </si>
  <si>
    <t>proljorfeb09</t>
  </si>
  <si>
    <t xml:space="preserve">Prop 26 feb de 2009 </t>
  </si>
  <si>
    <t>Aumento de bolsillo</t>
  </si>
  <si>
    <t>Aumento porcentual</t>
  </si>
  <si>
    <t>prop 26 feb 09</t>
  </si>
  <si>
    <t>Prop 26 feb 09</t>
  </si>
  <si>
    <t>de Entre Ríos según propuesta del 26 de febrero de 2009</t>
  </si>
  <si>
    <t>Por ahora no imprime el recibo de la propuesta, solo el salario actual, si puedo lo completo en breve.</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</si>
</sst>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0.0000%"/>
    <numFmt numFmtId="175" formatCode="0.00000%"/>
    <numFmt numFmtId="176" formatCode="0.000000%"/>
    <numFmt numFmtId="177" formatCode="0.0000000%"/>
    <numFmt numFmtId="178" formatCode="0.00000000%"/>
    <numFmt numFmtId="179" formatCode="0.000000000%"/>
    <numFmt numFmtId="180" formatCode="0.0000000000%"/>
    <numFmt numFmtId="181" formatCode="0.00000000000%"/>
    <numFmt numFmtId="182" formatCode="0.000000000000%"/>
    <numFmt numFmtId="183" formatCode="0.0000000000000%"/>
    <numFmt numFmtId="184" formatCode="0.00000000000000%"/>
    <numFmt numFmtId="185" formatCode="0.000000000000000%"/>
    <numFmt numFmtId="186" formatCode="0.0000000000000000%"/>
    <numFmt numFmtId="187" formatCode="0.00000000000000000%"/>
    <numFmt numFmtId="188" formatCode="0.000000000000000000%"/>
    <numFmt numFmtId="189" formatCode="0.000"/>
    <numFmt numFmtId="190" formatCode="0.0000"/>
    <numFmt numFmtId="191" formatCode="0.0000000000000000000%"/>
    <numFmt numFmtId="192" formatCode="0.00000000000000000000%"/>
    <numFmt numFmtId="193" formatCode="0.000000000000000000000%"/>
    <numFmt numFmtId="194" formatCode="0.0000000000000000000000%"/>
    <numFmt numFmtId="195" formatCode="_ &quot;$&quot;\ * #,##0.0_ ;_ &quot;$&quot;\ * \-#,##0.0_ ;_ &quot;$&quot;\ * &quot;-&quot;??_ ;_ @_ "/>
    <numFmt numFmtId="196" formatCode="0.0"/>
    <numFmt numFmtId="197" formatCode="&quot;Sí&quot;;&quot;Sí&quot;;&quot;No&quot;"/>
    <numFmt numFmtId="198" formatCode="&quot;Verdadero&quot;;&quot;Verdadero&quot;;&quot;Falso&quot;"/>
    <numFmt numFmtId="199" formatCode="&quot;Activado&quot;;&quot;Activado&quot;;&quot;Desactivado&quot;"/>
    <numFmt numFmtId="200" formatCode="0.0000000"/>
    <numFmt numFmtId="201" formatCode="0.000000"/>
    <numFmt numFmtId="202" formatCode="0.00000"/>
    <numFmt numFmtId="203" formatCode="_ &quot;$&quot;\ * #,##0_ ;_ &quot;$&quot;\ * \-#,##0_ ;_ &quot;$&quot;\ * &quot;-&quot;??_ ;_ @_ "/>
    <numFmt numFmtId="204" formatCode="0.00000000"/>
    <numFmt numFmtId="205" formatCode="&quot;$&quot;#,##0.00;\-&quot;$&quot;#,##0.00"/>
    <numFmt numFmtId="206" formatCode="0.000000000"/>
    <numFmt numFmtId="207" formatCode="#,##0.00\ &quot;€&quot;"/>
    <numFmt numFmtId="208" formatCode="[$€-2]\ #,##0.00_);[Red]\([$€-2]\ #,##0.00\)"/>
    <numFmt numFmtId="209" formatCode="&quot;$&quot;\ #,##0.00"/>
  </numFmts>
  <fonts count="86">
    <font>
      <sz val="10"/>
      <name val="Arial"/>
      <family val="0"/>
    </font>
    <font>
      <b/>
      <sz val="10"/>
      <name val="Arial"/>
      <family val="2"/>
    </font>
    <font>
      <b/>
      <sz val="10"/>
      <color indexed="10"/>
      <name val="Arial"/>
      <family val="2"/>
    </font>
    <font>
      <sz val="10"/>
      <color indexed="8"/>
      <name val="Arial"/>
      <family val="2"/>
    </font>
    <font>
      <b/>
      <u val="single"/>
      <sz val="12"/>
      <name val="Arial"/>
      <family val="2"/>
    </font>
    <font>
      <b/>
      <sz val="12"/>
      <color indexed="10"/>
      <name val="Arial"/>
      <family val="2"/>
    </font>
    <font>
      <b/>
      <sz val="14"/>
      <name val="Arial"/>
      <family val="2"/>
    </font>
    <font>
      <b/>
      <sz val="12"/>
      <name val="Arial"/>
      <family val="2"/>
    </font>
    <font>
      <b/>
      <sz val="10"/>
      <color indexed="8"/>
      <name val="Arial"/>
      <family val="2"/>
    </font>
    <font>
      <b/>
      <sz val="10"/>
      <color indexed="12"/>
      <name val="Arial"/>
      <family val="2"/>
    </font>
    <font>
      <b/>
      <sz val="12"/>
      <color indexed="12"/>
      <name val="Arial"/>
      <family val="2"/>
    </font>
    <font>
      <sz val="8"/>
      <name val="Tahoma"/>
      <family val="0"/>
    </font>
    <font>
      <b/>
      <u val="single"/>
      <sz val="12"/>
      <color indexed="18"/>
      <name val="Arial"/>
      <family val="2"/>
    </font>
    <font>
      <sz val="12"/>
      <name val="Arial"/>
      <family val="2"/>
    </font>
    <font>
      <sz val="14"/>
      <name val="Arial"/>
      <family val="2"/>
    </font>
    <font>
      <b/>
      <u val="single"/>
      <sz val="10"/>
      <name val="Arial"/>
      <family val="2"/>
    </font>
    <font>
      <u val="single"/>
      <sz val="10"/>
      <color indexed="12"/>
      <name val="Arial"/>
      <family val="0"/>
    </font>
    <font>
      <u val="single"/>
      <sz val="10"/>
      <color indexed="36"/>
      <name val="Arial"/>
      <family val="0"/>
    </font>
    <font>
      <sz val="10"/>
      <color indexed="17"/>
      <name val="Arial"/>
      <family val="2"/>
    </font>
    <font>
      <sz val="12"/>
      <name val="Times New Roman"/>
      <family val="1"/>
    </font>
    <font>
      <b/>
      <u val="single"/>
      <sz val="16"/>
      <color indexed="18"/>
      <name val="Arial"/>
      <family val="2"/>
    </font>
    <font>
      <b/>
      <sz val="12"/>
      <color indexed="18"/>
      <name val="Arial"/>
      <family val="2"/>
    </font>
    <font>
      <b/>
      <sz val="11"/>
      <name val="Arial"/>
      <family val="2"/>
    </font>
    <font>
      <sz val="10"/>
      <color indexed="12"/>
      <name val="Arial"/>
      <family val="2"/>
    </font>
    <font>
      <b/>
      <sz val="9"/>
      <color indexed="10"/>
      <name val="Arial"/>
      <family val="2"/>
    </font>
    <font>
      <b/>
      <u val="single"/>
      <sz val="16"/>
      <name val="Arial"/>
      <family val="2"/>
    </font>
    <font>
      <b/>
      <sz val="8"/>
      <name val="Tahoma"/>
      <family val="0"/>
    </font>
    <font>
      <b/>
      <sz val="16"/>
      <color indexed="10"/>
      <name val="Arial"/>
      <family val="2"/>
    </font>
    <font>
      <b/>
      <u val="single"/>
      <sz val="12"/>
      <color indexed="12"/>
      <name val="Arial"/>
      <family val="2"/>
    </font>
    <font>
      <b/>
      <sz val="14"/>
      <color indexed="57"/>
      <name val="Arial"/>
      <family val="2"/>
    </font>
    <font>
      <b/>
      <sz val="11"/>
      <color indexed="10"/>
      <name val="Arial"/>
      <family val="2"/>
    </font>
    <font>
      <b/>
      <sz val="12"/>
      <color indexed="8"/>
      <name val="Arial"/>
      <family val="2"/>
    </font>
    <font>
      <b/>
      <sz val="10"/>
      <color indexed="57"/>
      <name val="Arial"/>
      <family val="2"/>
    </font>
    <font>
      <b/>
      <sz val="16"/>
      <color indexed="20"/>
      <name val="Arial"/>
      <family val="2"/>
    </font>
    <font>
      <b/>
      <u val="single"/>
      <sz val="14"/>
      <color indexed="17"/>
      <name val="Arial"/>
      <family val="2"/>
    </font>
    <font>
      <b/>
      <u val="single"/>
      <sz val="14"/>
      <name val="Arial"/>
      <family val="2"/>
    </font>
    <font>
      <sz val="16"/>
      <name val="Arial"/>
      <family val="2"/>
    </font>
    <font>
      <sz val="12"/>
      <color indexed="12"/>
      <name val="Arial"/>
      <family val="2"/>
    </font>
    <font>
      <b/>
      <strike/>
      <sz val="10"/>
      <color indexed="8"/>
      <name val="Arial"/>
      <family val="2"/>
    </font>
    <font>
      <b/>
      <sz val="9"/>
      <name val="Arial"/>
      <family val="2"/>
    </font>
    <font>
      <sz val="9"/>
      <name val="Arial"/>
      <family val="2"/>
    </font>
    <font>
      <sz val="9"/>
      <color indexed="10"/>
      <name val="Arial"/>
      <family val="2"/>
    </font>
    <font>
      <sz val="10"/>
      <color indexed="55"/>
      <name val="Arial"/>
      <family val="2"/>
    </font>
    <font>
      <b/>
      <sz val="10"/>
      <color indexed="55"/>
      <name val="Arial"/>
      <family val="2"/>
    </font>
    <font>
      <b/>
      <sz val="12"/>
      <color indexed="55"/>
      <name val="Arial"/>
      <family val="2"/>
    </font>
    <font>
      <b/>
      <sz val="12"/>
      <color indexed="53"/>
      <name val="Arial"/>
      <family val="2"/>
    </font>
    <font>
      <b/>
      <sz val="10"/>
      <name val="Tahoma"/>
      <family val="2"/>
    </font>
    <font>
      <b/>
      <sz val="11"/>
      <name val="Tahoma"/>
      <family val="2"/>
    </font>
    <font>
      <sz val="11"/>
      <name val="Arial"/>
      <family val="2"/>
    </font>
    <font>
      <b/>
      <u val="single"/>
      <sz val="10"/>
      <color indexed="12"/>
      <name val="Arial"/>
      <family val="2"/>
    </font>
    <font>
      <b/>
      <u val="single"/>
      <sz val="11"/>
      <color indexed="12"/>
      <name val="Arial"/>
      <family val="2"/>
    </font>
    <font>
      <sz val="12"/>
      <color indexed="8"/>
      <name val="Arial"/>
      <family val="2"/>
    </font>
    <font>
      <sz val="8"/>
      <name val="Arial"/>
      <family val="2"/>
    </font>
    <font>
      <sz val="10"/>
      <color indexed="10"/>
      <name val="Arial"/>
      <family val="2"/>
    </font>
    <font>
      <u val="single"/>
      <sz val="12"/>
      <color indexed="12"/>
      <name val="Arial"/>
      <family val="2"/>
    </font>
    <font>
      <b/>
      <sz val="18"/>
      <color indexed="12"/>
      <name val="Arial"/>
      <family val="2"/>
    </font>
    <font>
      <b/>
      <sz val="12"/>
      <color indexed="16"/>
      <name val="Arial"/>
      <family val="2"/>
    </font>
    <font>
      <b/>
      <sz val="10"/>
      <color indexed="16"/>
      <name val="Arial"/>
      <family val="2"/>
    </font>
    <font>
      <b/>
      <u val="single"/>
      <sz val="12"/>
      <color indexed="16"/>
      <name val="Arial"/>
      <family val="2"/>
    </font>
    <font>
      <b/>
      <sz val="11"/>
      <color indexed="16"/>
      <name val="Arial"/>
      <family val="2"/>
    </font>
    <font>
      <sz val="10"/>
      <color indexed="23"/>
      <name val="Arial"/>
      <family val="0"/>
    </font>
    <font>
      <b/>
      <sz val="12"/>
      <color indexed="12"/>
      <name val="Duchess"/>
      <family val="0"/>
    </font>
    <font>
      <b/>
      <sz val="14"/>
      <color indexed="12"/>
      <name val="Arial"/>
      <family val="2"/>
    </font>
    <font>
      <sz val="12"/>
      <color indexed="18"/>
      <name val="Arial"/>
      <family val="0"/>
    </font>
    <font>
      <sz val="12"/>
      <color indexed="17"/>
      <name val="Arial"/>
      <family val="0"/>
    </font>
    <font>
      <sz val="18"/>
      <name val="Arial"/>
      <family val="0"/>
    </font>
    <font>
      <b/>
      <sz val="10"/>
      <color indexed="23"/>
      <name val="Arial"/>
      <family val="2"/>
    </font>
    <font>
      <b/>
      <sz val="14"/>
      <color indexed="10"/>
      <name val="Arial"/>
      <family val="2"/>
    </font>
    <font>
      <sz val="10"/>
      <color indexed="9"/>
      <name val="Arial"/>
      <family val="2"/>
    </font>
    <font>
      <b/>
      <u val="single"/>
      <sz val="18"/>
      <color indexed="9"/>
      <name val="Arial"/>
      <family val="2"/>
    </font>
    <font>
      <b/>
      <i/>
      <u val="single"/>
      <sz val="20"/>
      <color indexed="18"/>
      <name val="Monotype Corsiva"/>
      <family val="4"/>
    </font>
    <font>
      <b/>
      <sz val="12"/>
      <color indexed="20"/>
      <name val="Arial"/>
      <family val="2"/>
    </font>
    <font>
      <u val="single"/>
      <sz val="12"/>
      <name val="Arial"/>
      <family val="2"/>
    </font>
    <font>
      <b/>
      <sz val="12"/>
      <color indexed="9"/>
      <name val="Arial"/>
      <family val="2"/>
    </font>
    <font>
      <b/>
      <u val="single"/>
      <sz val="12"/>
      <color indexed="9"/>
      <name val="Arial"/>
      <family val="2"/>
    </font>
    <font>
      <b/>
      <u val="single"/>
      <sz val="14"/>
      <color indexed="9"/>
      <name val="Arial"/>
      <family val="2"/>
    </font>
    <font>
      <b/>
      <sz val="14"/>
      <color indexed="9"/>
      <name val="Arial"/>
      <family val="2"/>
    </font>
    <font>
      <b/>
      <sz val="10"/>
      <color indexed="9"/>
      <name val="Arial"/>
      <family val="2"/>
    </font>
    <font>
      <b/>
      <sz val="16"/>
      <color indexed="9"/>
      <name val="Arial"/>
      <family val="2"/>
    </font>
    <font>
      <b/>
      <sz val="15"/>
      <color indexed="9"/>
      <name val="Arial"/>
      <family val="2"/>
    </font>
    <font>
      <b/>
      <sz val="14"/>
      <name val="FranklinGotTDemCon"/>
      <family val="2"/>
    </font>
    <font>
      <b/>
      <sz val="14"/>
      <name val="Impact"/>
      <family val="2"/>
    </font>
    <font>
      <b/>
      <sz val="16"/>
      <color indexed="8"/>
      <name val="Arial"/>
      <family val="2"/>
    </font>
    <font>
      <b/>
      <u val="single"/>
      <sz val="16"/>
      <color indexed="9"/>
      <name val="Arial"/>
      <family val="2"/>
    </font>
    <font>
      <b/>
      <sz val="18"/>
      <color indexed="17"/>
      <name val="Arial"/>
      <family val="2"/>
    </font>
    <font>
      <b/>
      <sz val="8"/>
      <name val="Arial"/>
      <family val="2"/>
    </font>
  </fonts>
  <fills count="18">
    <fill>
      <patternFill/>
    </fill>
    <fill>
      <patternFill patternType="gray125"/>
    </fill>
    <fill>
      <patternFill patternType="solid">
        <fgColor indexed="50"/>
        <bgColor indexed="64"/>
      </patternFill>
    </fill>
    <fill>
      <patternFill patternType="solid">
        <fgColor indexed="15"/>
        <bgColor indexed="64"/>
      </patternFill>
    </fill>
    <fill>
      <patternFill patternType="solid">
        <fgColor indexed="11"/>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14"/>
        <bgColor indexed="64"/>
      </patternFill>
    </fill>
    <fill>
      <patternFill patternType="solid">
        <fgColor indexed="48"/>
        <bgColor indexed="64"/>
      </patternFill>
    </fill>
    <fill>
      <patternFill patternType="solid">
        <fgColor indexed="47"/>
        <bgColor indexed="64"/>
      </patternFill>
    </fill>
    <fill>
      <patternFill patternType="solid">
        <fgColor indexed="53"/>
        <bgColor indexed="64"/>
      </patternFill>
    </fill>
    <fill>
      <patternFill patternType="solid">
        <fgColor indexed="57"/>
        <bgColor indexed="64"/>
      </patternFill>
    </fill>
    <fill>
      <patternFill patternType="solid">
        <fgColor indexed="20"/>
        <bgColor indexed="64"/>
      </patternFill>
    </fill>
    <fill>
      <patternFill patternType="solid">
        <fgColor indexed="8"/>
        <bgColor indexed="64"/>
      </patternFill>
    </fill>
    <fill>
      <patternFill patternType="solid">
        <fgColor indexed="10"/>
        <bgColor indexed="64"/>
      </patternFill>
    </fill>
  </fills>
  <borders count="72">
    <border>
      <left/>
      <right/>
      <top/>
      <bottom/>
      <diagonal/>
    </border>
    <border>
      <left style="medium">
        <color indexed="10"/>
      </left>
      <right style="medium">
        <color indexed="10"/>
      </right>
      <top style="medium">
        <color indexed="10"/>
      </top>
      <bottom>
        <color indexed="63"/>
      </bottom>
    </border>
    <border>
      <left style="medium">
        <color indexed="10"/>
      </left>
      <right style="medium">
        <color indexed="10"/>
      </right>
      <top style="medium">
        <color indexed="10"/>
      </top>
      <bottom style="medium">
        <color indexed="10"/>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style="medium"/>
      <top style="medium"/>
      <bottom style="medium"/>
    </border>
    <border>
      <left style="thin"/>
      <right style="medium"/>
      <top style="thin"/>
      <bottom style="thin"/>
    </border>
    <border>
      <left style="thin"/>
      <right style="medium"/>
      <top style="thin"/>
      <bottom style="medium"/>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medium"/>
      <bottom style="medium"/>
    </border>
    <border>
      <left style="medium"/>
      <right style="thin"/>
      <top style="medium"/>
      <bottom style="thin"/>
    </border>
    <border>
      <left>
        <color indexed="63"/>
      </left>
      <right style="thin"/>
      <top style="thin"/>
      <bottom style="thin"/>
    </border>
    <border>
      <left style="medium"/>
      <right style="thin"/>
      <top style="medium"/>
      <bottom style="medium"/>
    </border>
    <border>
      <left style="thin"/>
      <right>
        <color indexed="63"/>
      </right>
      <top style="thin"/>
      <bottom style="thin"/>
    </border>
    <border>
      <left>
        <color indexed="63"/>
      </left>
      <right>
        <color indexed="63"/>
      </right>
      <top>
        <color indexed="63"/>
      </top>
      <bottom style="medium"/>
    </border>
    <border>
      <left>
        <color indexed="63"/>
      </left>
      <right>
        <color indexed="63"/>
      </right>
      <top style="thin"/>
      <bottom style="thin"/>
    </border>
    <border>
      <left style="thin"/>
      <right style="medium"/>
      <top style="medium"/>
      <bottom style="medium"/>
    </border>
    <border>
      <left>
        <color indexed="63"/>
      </left>
      <right style="thin"/>
      <top>
        <color indexed="63"/>
      </top>
      <bottom style="thin"/>
    </border>
    <border>
      <left>
        <color indexed="63"/>
      </left>
      <right style="thin"/>
      <top style="thin"/>
      <bottom>
        <color indexed="63"/>
      </bottom>
    </border>
    <border>
      <left>
        <color indexed="63"/>
      </left>
      <right>
        <color indexed="63"/>
      </right>
      <top style="medium">
        <color indexed="10"/>
      </top>
      <bottom style="medium"/>
    </border>
    <border>
      <left>
        <color indexed="63"/>
      </left>
      <right style="thin"/>
      <top>
        <color indexed="63"/>
      </top>
      <bottom>
        <color indexed="63"/>
      </bottom>
    </border>
    <border>
      <left style="thin"/>
      <right>
        <color indexed="63"/>
      </right>
      <top>
        <color indexed="63"/>
      </top>
      <bottom style="thin"/>
    </border>
    <border>
      <left style="thin"/>
      <right style="thin"/>
      <top style="medium"/>
      <bottom style="medium"/>
    </border>
    <border>
      <left style="thin"/>
      <right>
        <color indexed="63"/>
      </right>
      <top style="medium"/>
      <bottom style="thin"/>
    </border>
    <border>
      <left>
        <color indexed="63"/>
      </left>
      <right>
        <color indexed="63"/>
      </right>
      <top style="medium"/>
      <bottom>
        <color indexed="63"/>
      </bottom>
    </border>
    <border>
      <left>
        <color indexed="63"/>
      </left>
      <right style="thick">
        <color indexed="11"/>
      </right>
      <top style="thick">
        <color indexed="11"/>
      </top>
      <bottom style="thick">
        <color indexed="11"/>
      </bottom>
    </border>
    <border>
      <left style="thick">
        <color indexed="11"/>
      </left>
      <right style="thin"/>
      <top style="thick">
        <color indexed="11"/>
      </top>
      <bottom style="thick">
        <color indexed="11"/>
      </bottom>
    </border>
    <border>
      <left style="medium">
        <color indexed="10"/>
      </left>
      <right style="medium"/>
      <top style="medium">
        <color indexed="10"/>
      </top>
      <bottom>
        <color indexed="63"/>
      </bottom>
    </border>
    <border>
      <left style="medium">
        <color indexed="10"/>
      </left>
      <right style="medium"/>
      <top style="medium">
        <color indexed="10"/>
      </top>
      <bottom style="medium"/>
    </border>
    <border>
      <left style="medium"/>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ck">
        <color indexed="12"/>
      </left>
      <right style="thick">
        <color indexed="12"/>
      </right>
      <top style="thick">
        <color indexed="12"/>
      </top>
      <bottom>
        <color indexed="63"/>
      </bottom>
    </border>
    <border>
      <left style="thick">
        <color indexed="12"/>
      </left>
      <right style="thick">
        <color indexed="12"/>
      </right>
      <top>
        <color indexed="63"/>
      </top>
      <bottom>
        <color indexed="63"/>
      </bottom>
    </border>
    <border>
      <left style="thick">
        <color indexed="12"/>
      </left>
      <right style="thick">
        <color indexed="12"/>
      </right>
      <top>
        <color indexed="63"/>
      </top>
      <bottom style="thick">
        <color indexed="12"/>
      </bottom>
    </border>
    <border>
      <left>
        <color indexed="63"/>
      </left>
      <right style="thin"/>
      <top>
        <color indexed="63"/>
      </top>
      <bottom style="medium"/>
    </border>
    <border>
      <left style="medium">
        <color indexed="13"/>
      </left>
      <right>
        <color indexed="63"/>
      </right>
      <top style="medium">
        <color indexed="13"/>
      </top>
      <bottom>
        <color indexed="63"/>
      </bottom>
    </border>
    <border>
      <left>
        <color indexed="63"/>
      </left>
      <right>
        <color indexed="63"/>
      </right>
      <top style="medium">
        <color indexed="13"/>
      </top>
      <bottom>
        <color indexed="63"/>
      </bottom>
    </border>
    <border>
      <left>
        <color indexed="63"/>
      </left>
      <right style="medium">
        <color indexed="13"/>
      </right>
      <top style="medium">
        <color indexed="13"/>
      </top>
      <bottom>
        <color indexed="63"/>
      </bottom>
    </border>
    <border>
      <left style="medium">
        <color indexed="13"/>
      </left>
      <right>
        <color indexed="63"/>
      </right>
      <top>
        <color indexed="63"/>
      </top>
      <bottom>
        <color indexed="63"/>
      </bottom>
    </border>
    <border>
      <left>
        <color indexed="63"/>
      </left>
      <right style="medium">
        <color indexed="13"/>
      </right>
      <top>
        <color indexed="63"/>
      </top>
      <bottom>
        <color indexed="63"/>
      </bottom>
    </border>
    <border>
      <left style="medium">
        <color indexed="13"/>
      </left>
      <right>
        <color indexed="63"/>
      </right>
      <top>
        <color indexed="63"/>
      </top>
      <bottom style="medium">
        <color indexed="13"/>
      </bottom>
    </border>
    <border>
      <left>
        <color indexed="63"/>
      </left>
      <right>
        <color indexed="63"/>
      </right>
      <top>
        <color indexed="63"/>
      </top>
      <bottom style="medium">
        <color indexed="13"/>
      </bottom>
    </border>
    <border>
      <left>
        <color indexed="63"/>
      </left>
      <right style="medium">
        <color indexed="13"/>
      </right>
      <top>
        <color indexed="63"/>
      </top>
      <bottom style="medium">
        <color indexed="13"/>
      </bottom>
    </border>
    <border>
      <left style="thick">
        <color indexed="13"/>
      </left>
      <right>
        <color indexed="63"/>
      </right>
      <top style="thick">
        <color indexed="13"/>
      </top>
      <bottom>
        <color indexed="63"/>
      </bottom>
    </border>
    <border>
      <left>
        <color indexed="63"/>
      </left>
      <right>
        <color indexed="63"/>
      </right>
      <top style="thick">
        <color indexed="13"/>
      </top>
      <bottom>
        <color indexed="63"/>
      </bottom>
    </border>
    <border>
      <left>
        <color indexed="63"/>
      </left>
      <right style="thick">
        <color indexed="13"/>
      </right>
      <top style="thick">
        <color indexed="13"/>
      </top>
      <bottom>
        <color indexed="63"/>
      </bottom>
    </border>
    <border>
      <left style="thick">
        <color indexed="13"/>
      </left>
      <right>
        <color indexed="63"/>
      </right>
      <top>
        <color indexed="63"/>
      </top>
      <bottom>
        <color indexed="63"/>
      </bottom>
    </border>
    <border>
      <left>
        <color indexed="63"/>
      </left>
      <right style="thick">
        <color indexed="13"/>
      </right>
      <top>
        <color indexed="63"/>
      </top>
      <bottom>
        <color indexed="63"/>
      </bottom>
    </border>
    <border>
      <left>
        <color indexed="63"/>
      </left>
      <right>
        <color indexed="63"/>
      </right>
      <top>
        <color indexed="63"/>
      </top>
      <bottom style="thick">
        <color indexed="13"/>
      </bottom>
    </border>
    <border>
      <left>
        <color indexed="63"/>
      </left>
      <right style="thick">
        <color indexed="13"/>
      </right>
      <top>
        <color indexed="63"/>
      </top>
      <bottom style="thick">
        <color indexed="13"/>
      </bottom>
    </border>
    <border>
      <left style="thick">
        <color indexed="13"/>
      </left>
      <right>
        <color indexed="63"/>
      </right>
      <top>
        <color indexed="63"/>
      </top>
      <bottom style="thick">
        <color indexed="13"/>
      </bottom>
    </border>
    <border>
      <left style="thin"/>
      <right>
        <color indexed="63"/>
      </right>
      <top style="thin"/>
      <bottom>
        <color indexed="63"/>
      </bottom>
    </border>
    <border>
      <left>
        <color indexed="63"/>
      </left>
      <right>
        <color indexed="63"/>
      </right>
      <top style="medium"/>
      <bottom style="thin"/>
    </border>
    <border>
      <left>
        <color indexed="63"/>
      </left>
      <right style="medium"/>
      <top>
        <color indexed="63"/>
      </top>
      <bottom style="thin"/>
    </border>
    <border>
      <left>
        <color indexed="63"/>
      </left>
      <right style="medium"/>
      <top style="medium"/>
      <bottom style="thin"/>
    </border>
    <border>
      <left>
        <color indexed="63"/>
      </left>
      <right style="medium"/>
      <top style="thin"/>
      <bottom style="thin"/>
    </border>
    <border>
      <left>
        <color indexed="63"/>
      </left>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3">
    <xf numFmtId="0" fontId="0" fillId="0" borderId="0" xfId="0" applyAlignment="1">
      <alignment/>
    </xf>
    <xf numFmtId="0" fontId="5" fillId="0" borderId="1"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0" fillId="0" borderId="0" xfId="0" applyAlignment="1" applyProtection="1">
      <alignment/>
      <protection/>
    </xf>
    <xf numFmtId="0" fontId="5" fillId="0" borderId="0" xfId="0" applyFont="1" applyAlignment="1" applyProtection="1">
      <alignment horizontal="right"/>
      <protection/>
    </xf>
    <xf numFmtId="2" fontId="0" fillId="0" borderId="3" xfId="0" applyNumberFormat="1" applyBorder="1" applyAlignment="1" applyProtection="1">
      <alignment/>
      <protection/>
    </xf>
    <xf numFmtId="0" fontId="1" fillId="0" borderId="0" xfId="0" applyFont="1" applyAlignment="1" applyProtection="1">
      <alignment/>
      <protection/>
    </xf>
    <xf numFmtId="0" fontId="0" fillId="0" borderId="4" xfId="0" applyBorder="1" applyAlignment="1" applyProtection="1">
      <alignment/>
      <protection/>
    </xf>
    <xf numFmtId="2" fontId="0" fillId="0" borderId="5" xfId="0" applyNumberFormat="1" applyBorder="1" applyAlignment="1" applyProtection="1">
      <alignment/>
      <protection/>
    </xf>
    <xf numFmtId="2" fontId="0" fillId="0" borderId="6" xfId="0" applyNumberFormat="1" applyFill="1" applyBorder="1" applyAlignment="1" applyProtection="1">
      <alignment/>
      <protection/>
    </xf>
    <xf numFmtId="0" fontId="0" fillId="0" borderId="5" xfId="0" applyBorder="1" applyAlignment="1" applyProtection="1">
      <alignment/>
      <protection/>
    </xf>
    <xf numFmtId="0" fontId="0" fillId="0" borderId="6" xfId="0" applyBorder="1" applyAlignment="1" applyProtection="1">
      <alignment/>
      <protection/>
    </xf>
    <xf numFmtId="0" fontId="7" fillId="0" borderId="0" xfId="0" applyFont="1"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0" fontId="1" fillId="0" borderId="7" xfId="0" applyFont="1" applyBorder="1" applyAlignment="1" applyProtection="1">
      <alignment/>
      <protection/>
    </xf>
    <xf numFmtId="0" fontId="1" fillId="0" borderId="8" xfId="0" applyFont="1" applyBorder="1" applyAlignment="1" applyProtection="1">
      <alignment/>
      <protection/>
    </xf>
    <xf numFmtId="0" fontId="1" fillId="0" borderId="9" xfId="0" applyFont="1" applyFill="1" applyBorder="1" applyAlignment="1" applyProtection="1">
      <alignment/>
      <protection/>
    </xf>
    <xf numFmtId="0" fontId="1" fillId="0" borderId="9" xfId="0" applyFont="1" applyBorder="1" applyAlignment="1" applyProtection="1">
      <alignment/>
      <protection/>
    </xf>
    <xf numFmtId="0" fontId="0" fillId="0" borderId="0" xfId="0" applyBorder="1" applyAlignment="1" applyProtection="1">
      <alignment/>
      <protection/>
    </xf>
    <xf numFmtId="0" fontId="1" fillId="0" borderId="0" xfId="0" applyFont="1" applyBorder="1" applyAlignment="1" applyProtection="1">
      <alignment/>
      <protection/>
    </xf>
    <xf numFmtId="0" fontId="0" fillId="0" borderId="0" xfId="0" applyFill="1" applyAlignment="1" applyProtection="1">
      <alignment/>
      <protection/>
    </xf>
    <xf numFmtId="0" fontId="0" fillId="0" borderId="0" xfId="0" applyAlignment="1" applyProtection="1">
      <alignment horizontal="right"/>
      <protection/>
    </xf>
    <xf numFmtId="0" fontId="8" fillId="2" borderId="10" xfId="0" applyFont="1" applyFill="1" applyBorder="1" applyAlignment="1" applyProtection="1">
      <alignment/>
      <protection/>
    </xf>
    <xf numFmtId="2" fontId="0" fillId="0" borderId="0" xfId="0" applyNumberFormat="1" applyFill="1" applyBorder="1" applyAlignment="1" applyProtection="1">
      <alignment/>
      <protection/>
    </xf>
    <xf numFmtId="2" fontId="0" fillId="0" borderId="5" xfId="0" applyNumberFormat="1" applyFill="1" applyBorder="1" applyAlignment="1" applyProtection="1">
      <alignment/>
      <protection/>
    </xf>
    <xf numFmtId="0" fontId="9" fillId="0" borderId="0" xfId="0" applyFont="1" applyFill="1" applyBorder="1" applyAlignment="1" applyProtection="1">
      <alignment/>
      <protection/>
    </xf>
    <xf numFmtId="0" fontId="1" fillId="0" borderId="0" xfId="0" applyFont="1" applyFill="1" applyBorder="1" applyAlignment="1" applyProtection="1">
      <alignment/>
      <protection/>
    </xf>
    <xf numFmtId="0" fontId="13" fillId="0" borderId="0" xfId="0" applyFont="1" applyFill="1" applyBorder="1" applyAlignment="1" applyProtection="1">
      <alignment/>
      <protection/>
    </xf>
    <xf numFmtId="0" fontId="30" fillId="0" borderId="0" xfId="0" applyFont="1" applyAlignment="1" applyProtection="1">
      <alignment/>
      <protection/>
    </xf>
    <xf numFmtId="0" fontId="31" fillId="3" borderId="8" xfId="0" applyFont="1" applyFill="1" applyBorder="1" applyAlignment="1" applyProtection="1">
      <alignment/>
      <protection/>
    </xf>
    <xf numFmtId="0" fontId="31" fillId="3" borderId="11" xfId="0" applyFont="1" applyFill="1" applyBorder="1" applyAlignment="1" applyProtection="1">
      <alignment/>
      <protection/>
    </xf>
    <xf numFmtId="0" fontId="1" fillId="3" borderId="8" xfId="0" applyFont="1" applyFill="1" applyBorder="1" applyAlignment="1" applyProtection="1">
      <alignment/>
      <protection/>
    </xf>
    <xf numFmtId="0" fontId="0" fillId="3" borderId="0" xfId="0" applyFill="1" applyBorder="1" applyAlignment="1" applyProtection="1">
      <alignment/>
      <protection/>
    </xf>
    <xf numFmtId="2" fontId="0" fillId="0" borderId="0" xfId="0" applyNumberFormat="1" applyAlignment="1" applyProtection="1">
      <alignment/>
      <protection/>
    </xf>
    <xf numFmtId="2" fontId="0" fillId="0" borderId="0" xfId="0" applyNumberFormat="1" applyBorder="1" applyAlignment="1" applyProtection="1">
      <alignment/>
      <protection/>
    </xf>
    <xf numFmtId="2" fontId="1" fillId="0" borderId="0" xfId="0" applyNumberFormat="1" applyFont="1" applyBorder="1" applyAlignment="1" applyProtection="1">
      <alignment/>
      <protection/>
    </xf>
    <xf numFmtId="2" fontId="0" fillId="0" borderId="0" xfId="0" applyNumberFormat="1" applyBorder="1" applyAlignment="1" applyProtection="1">
      <alignment horizontal="left"/>
      <protection/>
    </xf>
    <xf numFmtId="2" fontId="0" fillId="0" borderId="0" xfId="0" applyNumberFormat="1" applyBorder="1" applyAlignment="1" applyProtection="1">
      <alignment horizontal="right"/>
      <protection/>
    </xf>
    <xf numFmtId="0" fontId="0" fillId="0" borderId="0" xfId="0" applyBorder="1" applyAlignment="1" applyProtection="1">
      <alignment horizontal="right"/>
      <protection/>
    </xf>
    <xf numFmtId="0" fontId="0" fillId="0" borderId="0" xfId="0" applyNumberFormat="1" applyBorder="1" applyAlignment="1" applyProtection="1">
      <alignment/>
      <protection/>
    </xf>
    <xf numFmtId="2" fontId="1" fillId="0" borderId="0" xfId="0" applyNumberFormat="1" applyFont="1" applyBorder="1" applyAlignment="1" applyProtection="1">
      <alignment horizontal="left"/>
      <protection/>
    </xf>
    <xf numFmtId="2" fontId="7" fillId="0" borderId="0" xfId="0" applyNumberFormat="1" applyFont="1" applyBorder="1" applyAlignment="1" applyProtection="1">
      <alignment/>
      <protection/>
    </xf>
    <xf numFmtId="2" fontId="15" fillId="0" borderId="0" xfId="0" applyNumberFormat="1" applyFont="1" applyBorder="1" applyAlignment="1" applyProtection="1">
      <alignment/>
      <protection/>
    </xf>
    <xf numFmtId="2" fontId="6" fillId="0" borderId="0" xfId="0" applyNumberFormat="1" applyFont="1" applyBorder="1" applyAlignment="1" applyProtection="1">
      <alignment/>
      <protection/>
    </xf>
    <xf numFmtId="0" fontId="35" fillId="0" borderId="0" xfId="0" applyFont="1" applyBorder="1" applyAlignment="1" applyProtection="1">
      <alignment/>
      <protection/>
    </xf>
    <xf numFmtId="2" fontId="1" fillId="0" borderId="0" xfId="0" applyNumberFormat="1" applyFont="1" applyBorder="1" applyAlignment="1" applyProtection="1">
      <alignment horizontal="right"/>
      <protection/>
    </xf>
    <xf numFmtId="0" fontId="1" fillId="0" borderId="0" xfId="0" applyFont="1" applyBorder="1" applyAlignment="1" applyProtection="1">
      <alignment horizontal="right"/>
      <protection/>
    </xf>
    <xf numFmtId="0" fontId="36" fillId="0" borderId="0" xfId="0" applyFont="1" applyFill="1" applyBorder="1" applyAlignment="1" applyProtection="1">
      <alignment/>
      <protection/>
    </xf>
    <xf numFmtId="0" fontId="37" fillId="0" borderId="0" xfId="0" applyFont="1" applyAlignment="1" applyProtection="1">
      <alignment/>
      <protection/>
    </xf>
    <xf numFmtId="0" fontId="38" fillId="2" borderId="10" xfId="0" applyFont="1" applyFill="1" applyBorder="1" applyAlignment="1" applyProtection="1">
      <alignment/>
      <protection/>
    </xf>
    <xf numFmtId="0" fontId="38" fillId="2" borderId="12" xfId="0" applyFont="1" applyFill="1" applyBorder="1" applyAlignment="1" applyProtection="1">
      <alignment/>
      <protection/>
    </xf>
    <xf numFmtId="0" fontId="38" fillId="4" borderId="12" xfId="0" applyFont="1" applyFill="1" applyBorder="1" applyAlignment="1" applyProtection="1">
      <alignment/>
      <protection/>
    </xf>
    <xf numFmtId="0" fontId="38" fillId="4" borderId="13" xfId="0" applyFont="1" applyFill="1" applyBorder="1" applyAlignment="1" applyProtection="1">
      <alignment/>
      <protection/>
    </xf>
    <xf numFmtId="0" fontId="24" fillId="5" borderId="3" xfId="0" applyFont="1" applyFill="1" applyBorder="1" applyAlignment="1" applyProtection="1">
      <alignment/>
      <protection/>
    </xf>
    <xf numFmtId="0" fontId="24" fillId="5" borderId="14" xfId="0" applyFont="1" applyFill="1" applyBorder="1" applyAlignment="1" applyProtection="1">
      <alignment/>
      <protection/>
    </xf>
    <xf numFmtId="0" fontId="2" fillId="6" borderId="11" xfId="0" applyFont="1" applyFill="1" applyBorder="1" applyAlignment="1" applyProtection="1">
      <alignment/>
      <protection/>
    </xf>
    <xf numFmtId="0" fontId="1" fillId="0" borderId="0" xfId="0" applyFont="1" applyAlignment="1" applyProtection="1">
      <alignment/>
      <protection locked="0"/>
    </xf>
    <xf numFmtId="0" fontId="8" fillId="7" borderId="14" xfId="0" applyFont="1" applyFill="1" applyBorder="1" applyAlignment="1" applyProtection="1">
      <alignment/>
      <protection hidden="1"/>
    </xf>
    <xf numFmtId="0" fontId="1" fillId="0" borderId="15" xfId="0" applyFont="1" applyBorder="1" applyAlignment="1" applyProtection="1">
      <alignment/>
      <protection hidden="1"/>
    </xf>
    <xf numFmtId="0" fontId="1" fillId="0" borderId="16" xfId="0" applyFont="1" applyBorder="1" applyAlignment="1" applyProtection="1">
      <alignment/>
      <protection hidden="1"/>
    </xf>
    <xf numFmtId="0" fontId="1" fillId="0" borderId="0" xfId="0" applyFont="1" applyAlignment="1" applyProtection="1">
      <alignment/>
      <protection hidden="1"/>
    </xf>
    <xf numFmtId="0" fontId="39" fillId="0" borderId="0" xfId="0" applyFont="1" applyAlignment="1" applyProtection="1">
      <alignment/>
      <protection hidden="1"/>
    </xf>
    <xf numFmtId="0" fontId="1" fillId="0" borderId="17" xfId="0" applyFont="1" applyBorder="1" applyAlignment="1" applyProtection="1">
      <alignment/>
      <protection hidden="1"/>
    </xf>
    <xf numFmtId="0" fontId="0" fillId="0" borderId="18" xfId="0" applyBorder="1" applyAlignment="1" applyProtection="1">
      <alignment/>
      <protection hidden="1"/>
    </xf>
    <xf numFmtId="0" fontId="40" fillId="0" borderId="18" xfId="0" applyFont="1" applyBorder="1" applyAlignment="1" applyProtection="1">
      <alignment/>
      <protection hidden="1"/>
    </xf>
    <xf numFmtId="0" fontId="0" fillId="0" borderId="19" xfId="0" applyBorder="1" applyAlignment="1" applyProtection="1">
      <alignment/>
      <protection hidden="1"/>
    </xf>
    <xf numFmtId="0" fontId="41" fillId="0" borderId="18" xfId="0" applyFont="1" applyBorder="1" applyAlignment="1" applyProtection="1">
      <alignment/>
      <protection hidden="1"/>
    </xf>
    <xf numFmtId="0" fontId="0" fillId="7" borderId="18" xfId="0" applyFill="1" applyBorder="1" applyAlignment="1" applyProtection="1">
      <alignment/>
      <protection hidden="1"/>
    </xf>
    <xf numFmtId="0" fontId="40" fillId="7" borderId="18" xfId="0" applyFont="1" applyFill="1" applyBorder="1" applyAlignment="1" applyProtection="1">
      <alignment/>
      <protection hidden="1"/>
    </xf>
    <xf numFmtId="0" fontId="0" fillId="7" borderId="19" xfId="0" applyFill="1" applyBorder="1" applyAlignment="1" applyProtection="1">
      <alignment/>
      <protection hidden="1"/>
    </xf>
    <xf numFmtId="0" fontId="2" fillId="0" borderId="18" xfId="0" applyFont="1" applyBorder="1" applyAlignment="1" applyProtection="1">
      <alignment/>
      <protection hidden="1"/>
    </xf>
    <xf numFmtId="0" fontId="24" fillId="0" borderId="18" xfId="0" applyFont="1" applyBorder="1" applyAlignment="1" applyProtection="1">
      <alignment/>
      <protection hidden="1"/>
    </xf>
    <xf numFmtId="0" fontId="2" fillId="0" borderId="19" xfId="0" applyFont="1" applyBorder="1" applyAlignment="1" applyProtection="1">
      <alignment/>
      <protection hidden="1"/>
    </xf>
    <xf numFmtId="0" fontId="1" fillId="0" borderId="18" xfId="0" applyFont="1" applyBorder="1" applyAlignment="1" applyProtection="1">
      <alignment/>
      <protection hidden="1"/>
    </xf>
    <xf numFmtId="0" fontId="39" fillId="0" borderId="18" xfId="0" applyFont="1" applyBorder="1" applyAlignment="1" applyProtection="1">
      <alignment/>
      <protection hidden="1"/>
    </xf>
    <xf numFmtId="0" fontId="1" fillId="0" borderId="19" xfId="0" applyFont="1" applyBorder="1" applyAlignment="1" applyProtection="1">
      <alignment/>
      <protection hidden="1"/>
    </xf>
    <xf numFmtId="0" fontId="0" fillId="0" borderId="20" xfId="0" applyBorder="1" applyAlignment="1" applyProtection="1">
      <alignment/>
      <protection hidden="1"/>
    </xf>
    <xf numFmtId="0" fontId="0" fillId="0" borderId="21" xfId="0" applyBorder="1" applyAlignment="1" applyProtection="1">
      <alignment/>
      <protection hidden="1"/>
    </xf>
    <xf numFmtId="0" fontId="0" fillId="0" borderId="22" xfId="0" applyBorder="1" applyAlignment="1" applyProtection="1">
      <alignment/>
      <protection/>
    </xf>
    <xf numFmtId="9" fontId="8" fillId="2" borderId="19" xfId="21" applyFont="1" applyFill="1" applyBorder="1" applyAlignment="1" applyProtection="1">
      <alignment/>
      <protection/>
    </xf>
    <xf numFmtId="9" fontId="8" fillId="2" borderId="23" xfId="21" applyFont="1" applyFill="1" applyBorder="1" applyAlignment="1" applyProtection="1">
      <alignment/>
      <protection/>
    </xf>
    <xf numFmtId="9" fontId="8" fillId="4" borderId="19" xfId="21" applyFont="1" applyFill="1" applyBorder="1" applyAlignment="1" applyProtection="1">
      <alignment/>
      <protection/>
    </xf>
    <xf numFmtId="9" fontId="8" fillId="4" borderId="20" xfId="21" applyFont="1" applyFill="1" applyBorder="1" applyAlignment="1" applyProtection="1">
      <alignment/>
      <protection/>
    </xf>
    <xf numFmtId="0" fontId="0" fillId="0" borderId="24" xfId="0" applyFont="1" applyFill="1" applyBorder="1" applyAlignment="1" applyProtection="1">
      <alignment/>
      <protection/>
    </xf>
    <xf numFmtId="0" fontId="0" fillId="0" borderId="18" xfId="0" applyFont="1" applyFill="1" applyBorder="1" applyAlignment="1" applyProtection="1" quotePrefix="1">
      <alignment horizontal="center"/>
      <protection/>
    </xf>
    <xf numFmtId="9" fontId="1" fillId="0" borderId="0" xfId="0" applyNumberFormat="1" applyFont="1" applyFill="1" applyBorder="1" applyAlignment="1" applyProtection="1">
      <alignment/>
      <protection/>
    </xf>
    <xf numFmtId="9" fontId="0" fillId="0" borderId="0" xfId="0" applyNumberFormat="1" applyAlignment="1" applyProtection="1">
      <alignment/>
      <protection/>
    </xf>
    <xf numFmtId="1" fontId="5" fillId="0" borderId="2" xfId="21" applyNumberFormat="1" applyFont="1" applyBorder="1" applyAlignment="1" applyProtection="1">
      <alignment horizontal="center"/>
      <protection locked="0"/>
    </xf>
    <xf numFmtId="2" fontId="42" fillId="0" borderId="0" xfId="0" applyNumberFormat="1" applyFont="1" applyFill="1" applyBorder="1" applyAlignment="1" applyProtection="1">
      <alignment/>
      <protection/>
    </xf>
    <xf numFmtId="0" fontId="0" fillId="0" borderId="18" xfId="0" applyBorder="1" applyAlignment="1" applyProtection="1">
      <alignment/>
      <protection/>
    </xf>
    <xf numFmtId="0" fontId="0" fillId="0" borderId="16" xfId="0" applyBorder="1" applyAlignment="1" applyProtection="1">
      <alignment horizontal="left"/>
      <protection/>
    </xf>
    <xf numFmtId="0" fontId="42" fillId="0" borderId="0" xfId="0" applyFont="1" applyAlignment="1" applyProtection="1">
      <alignment/>
      <protection/>
    </xf>
    <xf numFmtId="0" fontId="44" fillId="0" borderId="0" xfId="0" applyFont="1" applyAlignment="1" applyProtection="1">
      <alignment/>
      <protection/>
    </xf>
    <xf numFmtId="2" fontId="42" fillId="0" borderId="3" xfId="0" applyNumberFormat="1" applyFont="1" applyBorder="1" applyAlignment="1" applyProtection="1">
      <alignment/>
      <protection/>
    </xf>
    <xf numFmtId="0" fontId="42" fillId="0" borderId="11" xfId="0" applyFont="1" applyBorder="1" applyAlignment="1" applyProtection="1">
      <alignment/>
      <protection/>
    </xf>
    <xf numFmtId="0" fontId="42" fillId="0" borderId="4" xfId="0" applyFont="1" applyBorder="1" applyAlignment="1" applyProtection="1">
      <alignment/>
      <protection/>
    </xf>
    <xf numFmtId="0" fontId="42" fillId="0" borderId="7" xfId="0" applyFont="1" applyBorder="1" applyAlignment="1" applyProtection="1">
      <alignment/>
      <protection/>
    </xf>
    <xf numFmtId="2" fontId="42" fillId="0" borderId="5" xfId="0" applyNumberFormat="1" applyFont="1" applyBorder="1" applyAlignment="1" applyProtection="1">
      <alignment/>
      <protection/>
    </xf>
    <xf numFmtId="0" fontId="42" fillId="0" borderId="8" xfId="0" applyFont="1" applyBorder="1" applyAlignment="1" applyProtection="1">
      <alignment/>
      <protection/>
    </xf>
    <xf numFmtId="0" fontId="43" fillId="0" borderId="8" xfId="0" applyFont="1" applyBorder="1" applyAlignment="1" applyProtection="1">
      <alignment/>
      <protection/>
    </xf>
    <xf numFmtId="2" fontId="42" fillId="0" borderId="5" xfId="0" applyNumberFormat="1" applyFont="1" applyFill="1" applyBorder="1" applyAlignment="1" applyProtection="1">
      <alignment/>
      <protection/>
    </xf>
    <xf numFmtId="0" fontId="42" fillId="0" borderId="8" xfId="0" applyFont="1" applyFill="1" applyBorder="1" applyAlignment="1" applyProtection="1">
      <alignment/>
      <protection/>
    </xf>
    <xf numFmtId="2" fontId="42" fillId="0" borderId="6" xfId="0" applyNumberFormat="1" applyFont="1" applyFill="1" applyBorder="1" applyAlignment="1" applyProtection="1">
      <alignment/>
      <protection/>
    </xf>
    <xf numFmtId="0" fontId="42" fillId="0" borderId="9" xfId="0" applyFont="1" applyFill="1" applyBorder="1" applyAlignment="1" applyProtection="1">
      <alignment/>
      <protection/>
    </xf>
    <xf numFmtId="0" fontId="43" fillId="0" borderId="8" xfId="0" applyFont="1" applyFill="1" applyBorder="1" applyAlignment="1" applyProtection="1">
      <alignment/>
      <protection/>
    </xf>
    <xf numFmtId="0" fontId="42" fillId="0" borderId="5" xfId="0" applyFont="1" applyBorder="1" applyAlignment="1" applyProtection="1">
      <alignment/>
      <protection/>
    </xf>
    <xf numFmtId="0" fontId="42" fillId="0" borderId="6" xfId="0" applyFont="1" applyBorder="1" applyAlignment="1" applyProtection="1">
      <alignment/>
      <protection/>
    </xf>
    <xf numFmtId="0" fontId="42" fillId="0" borderId="9" xfId="0" applyFont="1" applyBorder="1" applyAlignment="1" applyProtection="1">
      <alignment/>
      <protection/>
    </xf>
    <xf numFmtId="0" fontId="0" fillId="0" borderId="18" xfId="0" applyFill="1" applyBorder="1" applyAlignment="1" applyProtection="1">
      <alignment/>
      <protection/>
    </xf>
    <xf numFmtId="9" fontId="0" fillId="0" borderId="18" xfId="0" applyNumberFormat="1" applyBorder="1" applyAlignment="1" applyProtection="1">
      <alignment/>
      <protection/>
    </xf>
    <xf numFmtId="0" fontId="1" fillId="0" borderId="3" xfId="0" applyFont="1" applyBorder="1" applyAlignment="1" applyProtection="1">
      <alignment/>
      <protection/>
    </xf>
    <xf numFmtId="9" fontId="1" fillId="8" borderId="10" xfId="0" applyNumberFormat="1" applyFont="1" applyFill="1" applyBorder="1" applyAlignment="1" applyProtection="1">
      <alignment/>
      <protection/>
    </xf>
    <xf numFmtId="9" fontId="1" fillId="8" borderId="12" xfId="0" applyNumberFormat="1" applyFont="1" applyFill="1" applyBorder="1" applyAlignment="1" applyProtection="1">
      <alignment/>
      <protection/>
    </xf>
    <xf numFmtId="0" fontId="1" fillId="8" borderId="23" xfId="0" applyFont="1" applyFill="1" applyBorder="1" applyAlignment="1" applyProtection="1">
      <alignment/>
      <protection/>
    </xf>
    <xf numFmtId="0" fontId="1" fillId="8" borderId="19" xfId="0" applyFont="1" applyFill="1" applyBorder="1" applyAlignment="1" applyProtection="1">
      <alignment/>
      <protection/>
    </xf>
    <xf numFmtId="0" fontId="1" fillId="8" borderId="20" xfId="0" applyFont="1" applyFill="1" applyBorder="1" applyAlignment="1" applyProtection="1">
      <alignment/>
      <protection/>
    </xf>
    <xf numFmtId="9" fontId="1" fillId="8" borderId="13" xfId="0" applyNumberFormat="1" applyFont="1" applyFill="1" applyBorder="1" applyAlignment="1" applyProtection="1">
      <alignment/>
      <protection/>
    </xf>
    <xf numFmtId="0" fontId="1" fillId="3" borderId="3" xfId="0" applyFont="1" applyFill="1" applyBorder="1" applyAlignment="1" applyProtection="1">
      <alignment horizontal="left"/>
      <protection/>
    </xf>
    <xf numFmtId="0" fontId="1" fillId="3" borderId="7" xfId="0" applyFont="1" applyFill="1" applyBorder="1" applyAlignment="1" applyProtection="1">
      <alignment horizontal="center"/>
      <protection/>
    </xf>
    <xf numFmtId="0" fontId="1" fillId="3" borderId="25" xfId="0" applyFont="1" applyFill="1" applyBorder="1" applyAlignment="1" applyProtection="1">
      <alignment horizontal="center"/>
      <protection/>
    </xf>
    <xf numFmtId="0" fontId="48" fillId="0" borderId="0" xfId="0" applyFont="1" applyFill="1" applyAlignment="1" applyProtection="1">
      <alignment/>
      <protection/>
    </xf>
    <xf numFmtId="0" fontId="28" fillId="0" borderId="0" xfId="15" applyFont="1" applyFill="1" applyAlignment="1" applyProtection="1">
      <alignment/>
      <protection/>
    </xf>
    <xf numFmtId="0" fontId="13" fillId="0" borderId="0" xfId="0" applyFont="1" applyFill="1" applyAlignment="1" applyProtection="1">
      <alignment/>
      <protection/>
    </xf>
    <xf numFmtId="0" fontId="0" fillId="0" borderId="0" xfId="0" applyFont="1" applyFill="1" applyBorder="1" applyAlignment="1" applyProtection="1">
      <alignment/>
      <protection/>
    </xf>
    <xf numFmtId="0" fontId="0" fillId="0" borderId="11" xfId="0" applyBorder="1" applyAlignment="1" applyProtection="1">
      <alignment/>
      <protection/>
    </xf>
    <xf numFmtId="0" fontId="0" fillId="0" borderId="26" xfId="0" applyBorder="1" applyAlignment="1" applyProtection="1">
      <alignment horizontal="left"/>
      <protection/>
    </xf>
    <xf numFmtId="0" fontId="0" fillId="0" borderId="15" xfId="0" applyBorder="1" applyAlignment="1" applyProtection="1">
      <alignment/>
      <protection/>
    </xf>
    <xf numFmtId="0" fontId="13" fillId="0" borderId="22" xfId="0" applyFont="1" applyBorder="1" applyAlignment="1" applyProtection="1">
      <alignment/>
      <protection/>
    </xf>
    <xf numFmtId="0" fontId="29" fillId="6" borderId="27" xfId="0" applyFont="1" applyFill="1" applyBorder="1" applyAlignment="1" applyProtection="1">
      <alignment/>
      <protection/>
    </xf>
    <xf numFmtId="0" fontId="19" fillId="0" borderId="0" xfId="0" applyFont="1" applyFill="1" applyAlignment="1" applyProtection="1">
      <alignment/>
      <protection/>
    </xf>
    <xf numFmtId="0" fontId="0" fillId="6" borderId="0" xfId="0" applyFill="1" applyAlignment="1" applyProtection="1">
      <alignment/>
      <protection/>
    </xf>
    <xf numFmtId="0" fontId="0" fillId="7" borderId="0" xfId="0" applyFill="1" applyAlignment="1" applyProtection="1">
      <alignment/>
      <protection/>
    </xf>
    <xf numFmtId="0" fontId="27" fillId="0" borderId="3" xfId="0" applyFont="1" applyBorder="1" applyAlignment="1" applyProtection="1">
      <alignment/>
      <protection/>
    </xf>
    <xf numFmtId="0" fontId="33" fillId="7" borderId="0" xfId="0" applyFont="1" applyFill="1" applyAlignment="1" applyProtection="1">
      <alignment horizontal="right"/>
      <protection/>
    </xf>
    <xf numFmtId="0" fontId="25" fillId="6" borderId="0" xfId="0" applyFont="1" applyFill="1" applyBorder="1" applyAlignment="1" applyProtection="1">
      <alignment/>
      <protection/>
    </xf>
    <xf numFmtId="0" fontId="0" fillId="6" borderId="0" xfId="0" applyFill="1" applyBorder="1" applyAlignment="1" applyProtection="1">
      <alignment/>
      <protection/>
    </xf>
    <xf numFmtId="0" fontId="7" fillId="0" borderId="0" xfId="0" applyFont="1" applyFill="1" applyAlignment="1" applyProtection="1">
      <alignment/>
      <protection/>
    </xf>
    <xf numFmtId="2" fontId="3" fillId="0" borderId="0" xfId="0" applyNumberFormat="1" applyFont="1" applyFill="1" applyBorder="1" applyAlignment="1" applyProtection="1">
      <alignment horizontal="right"/>
      <protection/>
    </xf>
    <xf numFmtId="0" fontId="24" fillId="5" borderId="0" xfId="0" applyFont="1" applyFill="1" applyAlignment="1" applyProtection="1">
      <alignment/>
      <protection/>
    </xf>
    <xf numFmtId="0" fontId="2" fillId="6" borderId="0" xfId="0" applyFont="1" applyFill="1" applyAlignment="1" applyProtection="1">
      <alignment/>
      <protection/>
    </xf>
    <xf numFmtId="0" fontId="3" fillId="0" borderId="0" xfId="0" applyFont="1" applyFill="1" applyBorder="1" applyAlignment="1" applyProtection="1">
      <alignment horizontal="right"/>
      <protection/>
    </xf>
    <xf numFmtId="0" fontId="3" fillId="0" borderId="0" xfId="0" applyFont="1" applyBorder="1" applyAlignment="1" applyProtection="1">
      <alignment horizontal="right"/>
      <protection/>
    </xf>
    <xf numFmtId="0" fontId="19" fillId="0" borderId="0" xfId="0" applyFont="1" applyAlignment="1" applyProtection="1">
      <alignment/>
      <protection/>
    </xf>
    <xf numFmtId="0" fontId="23" fillId="0" borderId="11" xfId="0" applyFont="1" applyBorder="1" applyAlignment="1" applyProtection="1">
      <alignment/>
      <protection/>
    </xf>
    <xf numFmtId="2" fontId="3" fillId="0" borderId="0" xfId="0" applyNumberFormat="1" applyFont="1" applyBorder="1" applyAlignment="1" applyProtection="1">
      <alignment horizontal="right"/>
      <protection/>
    </xf>
    <xf numFmtId="0" fontId="20" fillId="0" borderId="0" xfId="0" applyFont="1" applyAlignment="1" applyProtection="1">
      <alignment/>
      <protection/>
    </xf>
    <xf numFmtId="0" fontId="12" fillId="0" borderId="0" xfId="0" applyFont="1" applyAlignment="1" applyProtection="1">
      <alignment/>
      <protection/>
    </xf>
    <xf numFmtId="0" fontId="23" fillId="0" borderId="0" xfId="0" applyFont="1" applyAlignment="1" applyProtection="1">
      <alignment/>
      <protection/>
    </xf>
    <xf numFmtId="0" fontId="1" fillId="0" borderId="18" xfId="0" applyFont="1" applyBorder="1" applyAlignment="1" applyProtection="1">
      <alignment/>
      <protection/>
    </xf>
    <xf numFmtId="0" fontId="1" fillId="0" borderId="15" xfId="0" applyFont="1" applyBorder="1" applyAlignment="1" applyProtection="1">
      <alignment/>
      <protection/>
    </xf>
    <xf numFmtId="9" fontId="7" fillId="0" borderId="0" xfId="21" applyFont="1" applyBorder="1" applyAlignment="1" applyProtection="1">
      <alignment horizontal="center"/>
      <protection/>
    </xf>
    <xf numFmtId="0" fontId="6" fillId="0" borderId="27" xfId="0" applyFont="1" applyBorder="1" applyAlignment="1" applyProtection="1">
      <alignment/>
      <protection/>
    </xf>
    <xf numFmtId="1" fontId="6" fillId="0" borderId="27" xfId="0" applyNumberFormat="1" applyFont="1" applyBorder="1" applyAlignment="1" applyProtection="1">
      <alignment/>
      <protection/>
    </xf>
    <xf numFmtId="0" fontId="0" fillId="0" borderId="27" xfId="0" applyFont="1" applyBorder="1" applyAlignment="1" applyProtection="1">
      <alignment horizontal="left"/>
      <protection/>
    </xf>
    <xf numFmtId="0" fontId="0" fillId="0" borderId="9" xfId="0" applyBorder="1" applyAlignment="1" applyProtection="1">
      <alignment/>
      <protection/>
    </xf>
    <xf numFmtId="0" fontId="5" fillId="0" borderId="0" xfId="0" applyFont="1" applyBorder="1" applyAlignment="1" applyProtection="1">
      <alignment horizontal="center"/>
      <protection/>
    </xf>
    <xf numFmtId="0" fontId="0" fillId="0" borderId="18" xfId="0" applyFont="1" applyBorder="1" applyAlignment="1" applyProtection="1" quotePrefix="1">
      <alignment horizontal="center"/>
      <protection/>
    </xf>
    <xf numFmtId="0" fontId="0" fillId="0" borderId="24" xfId="0" applyBorder="1" applyAlignment="1" applyProtection="1">
      <alignment/>
      <protection/>
    </xf>
    <xf numFmtId="2" fontId="0" fillId="0" borderId="26" xfId="0" applyNumberFormat="1" applyBorder="1" applyAlignment="1" applyProtection="1">
      <alignment horizontal="left"/>
      <protection/>
    </xf>
    <xf numFmtId="0" fontId="0" fillId="0" borderId="18" xfId="0" applyFont="1" applyBorder="1" applyAlignment="1" applyProtection="1">
      <alignment/>
      <protection/>
    </xf>
    <xf numFmtId="2" fontId="0" fillId="0" borderId="18" xfId="0" applyNumberFormat="1" applyFont="1" applyBorder="1" applyAlignment="1" applyProtection="1" quotePrefix="1">
      <alignment horizontal="center"/>
      <protection/>
    </xf>
    <xf numFmtId="9" fontId="0" fillId="0" borderId="24" xfId="0" applyNumberFormat="1" applyBorder="1" applyAlignment="1" applyProtection="1">
      <alignment/>
      <protection/>
    </xf>
    <xf numFmtId="2" fontId="0" fillId="0" borderId="16" xfId="0" applyNumberFormat="1" applyBorder="1" applyAlignment="1" applyProtection="1">
      <alignment horizontal="left"/>
      <protection/>
    </xf>
    <xf numFmtId="1" fontId="0" fillId="0" borderId="18" xfId="0" applyNumberFormat="1" applyFont="1" applyBorder="1" applyAlignment="1" applyProtection="1" quotePrefix="1">
      <alignment horizontal="center"/>
      <protection/>
    </xf>
    <xf numFmtId="2" fontId="1" fillId="0" borderId="26" xfId="0" applyNumberFormat="1" applyFont="1" applyBorder="1" applyAlignment="1" applyProtection="1">
      <alignment horizontal="left"/>
      <protection/>
    </xf>
    <xf numFmtId="2" fontId="1" fillId="0" borderId="16" xfId="0" applyNumberFormat="1" applyFont="1" applyBorder="1" applyAlignment="1" applyProtection="1">
      <alignment horizontal="left"/>
      <protection/>
    </xf>
    <xf numFmtId="2" fontId="0" fillId="0" borderId="18" xfId="0" applyNumberFormat="1" applyFont="1" applyBorder="1" applyAlignment="1" applyProtection="1">
      <alignment horizontal="center"/>
      <protection/>
    </xf>
    <xf numFmtId="0" fontId="0" fillId="0" borderId="24" xfId="0" applyFill="1" applyBorder="1" applyAlignment="1" applyProtection="1">
      <alignment/>
      <protection/>
    </xf>
    <xf numFmtId="0" fontId="0" fillId="0" borderId="28" xfId="0" applyFill="1" applyBorder="1" applyAlignment="1" applyProtection="1">
      <alignment/>
      <protection/>
    </xf>
    <xf numFmtId="0" fontId="1" fillId="0" borderId="25" xfId="0" applyFont="1" applyBorder="1" applyAlignment="1" applyProtection="1">
      <alignment/>
      <protection/>
    </xf>
    <xf numFmtId="2" fontId="4" fillId="0" borderId="29" xfId="0" applyNumberFormat="1" applyFont="1" applyBorder="1" applyAlignment="1" applyProtection="1">
      <alignment horizontal="left"/>
      <protection/>
    </xf>
    <xf numFmtId="0" fontId="0" fillId="0" borderId="17" xfId="0" applyBorder="1" applyAlignment="1" applyProtection="1">
      <alignment/>
      <protection/>
    </xf>
    <xf numFmtId="0" fontId="1" fillId="0" borderId="28" xfId="0" applyFont="1" applyFill="1" applyBorder="1" applyAlignment="1" applyProtection="1">
      <alignment/>
      <protection/>
    </xf>
    <xf numFmtId="0" fontId="7" fillId="0" borderId="3" xfId="0" applyFont="1" applyFill="1" applyBorder="1" applyAlignment="1" applyProtection="1">
      <alignment/>
      <protection/>
    </xf>
    <xf numFmtId="2" fontId="4" fillId="0" borderId="11" xfId="0" applyNumberFormat="1" applyFont="1" applyBorder="1" applyAlignment="1" applyProtection="1">
      <alignment horizontal="left"/>
      <protection/>
    </xf>
    <xf numFmtId="2" fontId="1" fillId="0" borderId="30" xfId="0" applyNumberFormat="1" applyFont="1" applyBorder="1" applyAlignment="1" applyProtection="1">
      <alignment horizontal="left"/>
      <protection/>
    </xf>
    <xf numFmtId="0" fontId="1" fillId="0" borderId="24" xfId="0" applyFont="1" applyFill="1" applyBorder="1" applyAlignment="1" applyProtection="1">
      <alignment/>
      <protection/>
    </xf>
    <xf numFmtId="0" fontId="0" fillId="0" borderId="30" xfId="0" applyFont="1" applyFill="1" applyBorder="1" applyAlignment="1" applyProtection="1">
      <alignment/>
      <protection/>
    </xf>
    <xf numFmtId="2" fontId="0" fillId="0" borderId="17" xfId="0" applyNumberFormat="1" applyFont="1" applyBorder="1" applyAlignment="1" applyProtection="1">
      <alignment horizontal="right"/>
      <protection/>
    </xf>
    <xf numFmtId="172" fontId="0" fillId="0" borderId="18" xfId="0" applyNumberFormat="1" applyBorder="1" applyAlignment="1" applyProtection="1">
      <alignment/>
      <protection/>
    </xf>
    <xf numFmtId="0" fontId="0" fillId="0" borderId="24" xfId="0" applyBorder="1" applyAlignment="1" applyProtection="1">
      <alignment horizontal="left"/>
      <protection/>
    </xf>
    <xf numFmtId="2" fontId="3" fillId="0" borderId="18" xfId="0" applyNumberFormat="1" applyFont="1" applyBorder="1" applyAlignment="1" applyProtection="1">
      <alignment horizontal="right"/>
      <protection/>
    </xf>
    <xf numFmtId="172" fontId="0" fillId="0" borderId="18" xfId="0" applyNumberFormat="1" applyBorder="1" applyAlignment="1" applyProtection="1">
      <alignment horizontal="right"/>
      <protection/>
    </xf>
    <xf numFmtId="2" fontId="0" fillId="0" borderId="18" xfId="0" applyNumberFormat="1" applyFont="1" applyBorder="1" applyAlignment="1" applyProtection="1">
      <alignment horizontal="right"/>
      <protection/>
    </xf>
    <xf numFmtId="0" fontId="0" fillId="0" borderId="18" xfId="0" applyFont="1" applyBorder="1" applyAlignment="1" applyProtection="1">
      <alignment horizontal="center"/>
      <protection/>
    </xf>
    <xf numFmtId="0" fontId="0" fillId="0" borderId="31" xfId="0" applyBorder="1" applyAlignment="1" applyProtection="1">
      <alignment/>
      <protection/>
    </xf>
    <xf numFmtId="2" fontId="0" fillId="0" borderId="15" xfId="0" applyNumberFormat="1" applyBorder="1" applyAlignment="1" applyProtection="1">
      <alignment/>
      <protection/>
    </xf>
    <xf numFmtId="2" fontId="4" fillId="0" borderId="11" xfId="0" applyNumberFormat="1" applyFont="1" applyBorder="1" applyAlignment="1" applyProtection="1">
      <alignment horizontal="right"/>
      <protection/>
    </xf>
    <xf numFmtId="0" fontId="7" fillId="0" borderId="3" xfId="0" applyFont="1" applyBorder="1" applyAlignment="1" applyProtection="1">
      <alignment/>
      <protection/>
    </xf>
    <xf numFmtId="0" fontId="7" fillId="0" borderId="22" xfId="0" applyFont="1" applyBorder="1" applyAlignment="1" applyProtection="1">
      <alignment/>
      <protection/>
    </xf>
    <xf numFmtId="2" fontId="4" fillId="0" borderId="0" xfId="0" applyNumberFormat="1" applyFont="1" applyBorder="1" applyAlignment="1" applyProtection="1">
      <alignment horizontal="left"/>
      <protection/>
    </xf>
    <xf numFmtId="0" fontId="0" fillId="0" borderId="0" xfId="0" applyFont="1" applyBorder="1" applyAlignment="1" applyProtection="1">
      <alignment/>
      <protection/>
    </xf>
    <xf numFmtId="2" fontId="8" fillId="0" borderId="0" xfId="0" applyNumberFormat="1" applyFont="1" applyBorder="1" applyAlignment="1" applyProtection="1">
      <alignment horizontal="right"/>
      <protection/>
    </xf>
    <xf numFmtId="1" fontId="0" fillId="0" borderId="0" xfId="0" applyNumberFormat="1" applyAlignment="1" applyProtection="1">
      <alignment/>
      <protection/>
    </xf>
    <xf numFmtId="9" fontId="7" fillId="0" borderId="0" xfId="21" applyFont="1" applyAlignment="1" applyProtection="1">
      <alignment horizontal="center"/>
      <protection/>
    </xf>
    <xf numFmtId="203" fontId="0" fillId="0" borderId="0" xfId="0" applyNumberFormat="1" applyAlignment="1" applyProtection="1">
      <alignment/>
      <protection/>
    </xf>
    <xf numFmtId="0" fontId="14" fillId="0" borderId="27" xfId="0" applyFont="1" applyBorder="1" applyAlignment="1" applyProtection="1">
      <alignment/>
      <protection/>
    </xf>
    <xf numFmtId="0" fontId="0" fillId="0" borderId="18" xfId="0" applyBorder="1" applyAlignment="1" applyProtection="1" quotePrefix="1">
      <alignment horizontal="right"/>
      <protection/>
    </xf>
    <xf numFmtId="2" fontId="0" fillId="0" borderId="18" xfId="0" applyNumberFormat="1" applyBorder="1" applyAlignment="1" applyProtection="1">
      <alignment horizontal="left"/>
      <protection/>
    </xf>
    <xf numFmtId="0" fontId="0" fillId="0" borderId="16" xfId="0" applyBorder="1" applyAlignment="1" applyProtection="1">
      <alignment/>
      <protection/>
    </xf>
    <xf numFmtId="0" fontId="0" fillId="0" borderId="18" xfId="0" applyFill="1" applyBorder="1" applyAlignment="1" applyProtection="1" quotePrefix="1">
      <alignment horizontal="right"/>
      <protection/>
    </xf>
    <xf numFmtId="0" fontId="0" fillId="0" borderId="18" xfId="0" applyFont="1" applyBorder="1" applyAlignment="1" applyProtection="1" quotePrefix="1">
      <alignment horizontal="right"/>
      <protection/>
    </xf>
    <xf numFmtId="0" fontId="1" fillId="0" borderId="16" xfId="0" applyFont="1" applyBorder="1" applyAlignment="1" applyProtection="1">
      <alignment/>
      <protection/>
    </xf>
    <xf numFmtId="2" fontId="0" fillId="0" borderId="18" xfId="0" applyNumberFormat="1" applyFont="1" applyBorder="1" applyAlignment="1" applyProtection="1" quotePrefix="1">
      <alignment horizontal="right"/>
      <protection/>
    </xf>
    <xf numFmtId="0" fontId="1" fillId="0" borderId="18" xfId="0" applyFont="1" applyBorder="1" applyAlignment="1" applyProtection="1">
      <alignment horizontal="right"/>
      <protection/>
    </xf>
    <xf numFmtId="0" fontId="0" fillId="0" borderId="26" xfId="0" applyBorder="1" applyAlignment="1" applyProtection="1">
      <alignment horizontal="right"/>
      <protection/>
    </xf>
    <xf numFmtId="9" fontId="7" fillId="0" borderId="22" xfId="0" applyNumberFormat="1" applyFont="1" applyBorder="1" applyAlignment="1" applyProtection="1">
      <alignment/>
      <protection/>
    </xf>
    <xf numFmtId="0" fontId="0" fillId="0" borderId="30" xfId="0" applyBorder="1" applyAlignment="1" applyProtection="1">
      <alignment/>
      <protection/>
    </xf>
    <xf numFmtId="0" fontId="1" fillId="0" borderId="30" xfId="0" applyFont="1" applyFill="1" applyBorder="1" applyAlignment="1" applyProtection="1">
      <alignment/>
      <protection/>
    </xf>
    <xf numFmtId="10" fontId="0" fillId="0" borderId="18" xfId="0" applyNumberFormat="1" applyBorder="1" applyAlignment="1" applyProtection="1">
      <alignment/>
      <protection/>
    </xf>
    <xf numFmtId="2" fontId="0" fillId="0" borderId="18" xfId="0" applyNumberFormat="1" applyBorder="1" applyAlignment="1" applyProtection="1">
      <alignment/>
      <protection/>
    </xf>
    <xf numFmtId="0" fontId="0" fillId="0" borderId="18" xfId="0" applyBorder="1" applyAlignment="1" applyProtection="1">
      <alignment horizontal="center"/>
      <protection/>
    </xf>
    <xf numFmtId="2" fontId="0" fillId="0" borderId="15" xfId="0" applyNumberFormat="1" applyBorder="1" applyAlignment="1" applyProtection="1">
      <alignment/>
      <protection/>
    </xf>
    <xf numFmtId="0" fontId="1" fillId="0" borderId="26" xfId="0" applyFont="1" applyBorder="1" applyAlignment="1" applyProtection="1">
      <alignment/>
      <protection/>
    </xf>
    <xf numFmtId="0" fontId="1" fillId="0" borderId="22" xfId="0" applyFont="1" applyBorder="1" applyAlignment="1" applyProtection="1">
      <alignment/>
      <protection/>
    </xf>
    <xf numFmtId="2" fontId="1" fillId="0" borderId="11" xfId="0" applyNumberFormat="1" applyFont="1" applyBorder="1" applyAlignment="1" applyProtection="1">
      <alignment/>
      <protection/>
    </xf>
    <xf numFmtId="2" fontId="4" fillId="0" borderId="11" xfId="0" applyNumberFormat="1" applyFont="1" applyBorder="1" applyAlignment="1" applyProtection="1">
      <alignment horizontal="center" vertical="center"/>
      <protection/>
    </xf>
    <xf numFmtId="1" fontId="1" fillId="0" borderId="0" xfId="0" applyNumberFormat="1" applyFont="1" applyAlignment="1" applyProtection="1">
      <alignment/>
      <protection/>
    </xf>
    <xf numFmtId="9" fontId="7" fillId="0" borderId="32" xfId="21" applyFont="1" applyBorder="1" applyAlignment="1" applyProtection="1">
      <alignment horizontal="center"/>
      <protection/>
    </xf>
    <xf numFmtId="9" fontId="1" fillId="0" borderId="22" xfId="0" applyNumberFormat="1" applyFont="1" applyBorder="1" applyAlignment="1" applyProtection="1">
      <alignment/>
      <protection/>
    </xf>
    <xf numFmtId="0" fontId="2" fillId="0" borderId="15" xfId="0" applyFont="1" applyBorder="1" applyAlignment="1" applyProtection="1">
      <alignment/>
      <protection locked="0"/>
    </xf>
    <xf numFmtId="2" fontId="5" fillId="0" borderId="30" xfId="0" applyNumberFormat="1" applyFont="1" applyBorder="1" applyAlignment="1" applyProtection="1">
      <alignment horizontal="center"/>
      <protection locked="0"/>
    </xf>
    <xf numFmtId="9" fontId="2" fillId="0" borderId="0" xfId="0" applyNumberFormat="1" applyFont="1" applyAlignment="1" applyProtection="1">
      <alignment/>
      <protection locked="0"/>
    </xf>
    <xf numFmtId="0" fontId="7" fillId="0" borderId="0" xfId="0" applyFont="1" applyBorder="1" applyAlignment="1" applyProtection="1">
      <alignment/>
      <protection/>
    </xf>
    <xf numFmtId="0" fontId="0" fillId="0" borderId="0" xfId="0" applyFont="1" applyBorder="1" applyAlignment="1" applyProtection="1">
      <alignment horizontal="center"/>
      <protection/>
    </xf>
    <xf numFmtId="2" fontId="4" fillId="0" borderId="14" xfId="0" applyNumberFormat="1" applyFont="1" applyBorder="1" applyAlignment="1" applyProtection="1">
      <alignment horizontal="left"/>
      <protection/>
    </xf>
    <xf numFmtId="2" fontId="4" fillId="0" borderId="0" xfId="0" applyNumberFormat="1" applyFont="1" applyBorder="1" applyAlignment="1" applyProtection="1">
      <alignment horizontal="right"/>
      <protection/>
    </xf>
    <xf numFmtId="44" fontId="4" fillId="0" borderId="24" xfId="19" applyFont="1" applyBorder="1" applyAlignment="1" applyProtection="1">
      <alignment horizontal="right"/>
      <protection/>
    </xf>
    <xf numFmtId="0" fontId="7" fillId="0" borderId="25" xfId="0" applyFont="1" applyBorder="1" applyAlignment="1" applyProtection="1">
      <alignment/>
      <protection/>
    </xf>
    <xf numFmtId="44" fontId="4" fillId="0" borderId="24" xfId="19" applyFont="1" applyBorder="1" applyAlignment="1" applyProtection="1">
      <alignment horizontal="left"/>
      <protection/>
    </xf>
    <xf numFmtId="172" fontId="22" fillId="0" borderId="0" xfId="0" applyNumberFormat="1" applyFont="1" applyBorder="1" applyAlignment="1" applyProtection="1">
      <alignment/>
      <protection/>
    </xf>
    <xf numFmtId="14" fontId="0" fillId="0" borderId="0" xfId="0" applyNumberFormat="1" applyBorder="1" applyAlignment="1" applyProtection="1">
      <alignment horizontal="right"/>
      <protection/>
    </xf>
    <xf numFmtId="0" fontId="10" fillId="0" borderId="3" xfId="0" applyFont="1" applyFill="1" applyBorder="1" applyAlignment="1" applyProtection="1">
      <alignment/>
      <protection/>
    </xf>
    <xf numFmtId="0" fontId="50" fillId="0" borderId="0" xfId="0" applyFont="1" applyAlignment="1" applyProtection="1">
      <alignment/>
      <protection/>
    </xf>
    <xf numFmtId="0" fontId="23" fillId="0" borderId="16" xfId="0" applyFont="1" applyBorder="1" applyAlignment="1" applyProtection="1">
      <alignment horizontal="left"/>
      <protection/>
    </xf>
    <xf numFmtId="2" fontId="23" fillId="0" borderId="33" xfId="0" applyNumberFormat="1" applyFont="1" applyBorder="1" applyAlignment="1" applyProtection="1">
      <alignment horizontal="left"/>
      <protection/>
    </xf>
    <xf numFmtId="2" fontId="49" fillId="0" borderId="16" xfId="0" applyNumberFormat="1" applyFont="1" applyBorder="1" applyAlignment="1" applyProtection="1">
      <alignment horizontal="left"/>
      <protection/>
    </xf>
    <xf numFmtId="0" fontId="8" fillId="4" borderId="10" xfId="0" applyFont="1" applyFill="1" applyBorder="1" applyAlignment="1" applyProtection="1">
      <alignment/>
      <protection/>
    </xf>
    <xf numFmtId="9" fontId="9" fillId="0" borderId="18" xfId="0" applyNumberFormat="1" applyFont="1" applyBorder="1" applyAlignment="1" applyProtection="1">
      <alignment/>
      <protection/>
    </xf>
    <xf numFmtId="2" fontId="9" fillId="0" borderId="26" xfId="0" applyNumberFormat="1" applyFont="1" applyBorder="1" applyAlignment="1" applyProtection="1">
      <alignment horizontal="left"/>
      <protection/>
    </xf>
    <xf numFmtId="0" fontId="0" fillId="0" borderId="17" xfId="0" applyFont="1" applyBorder="1" applyAlignment="1" applyProtection="1" quotePrefix="1">
      <alignment horizontal="center"/>
      <protection/>
    </xf>
    <xf numFmtId="49" fontId="40" fillId="0" borderId="17" xfId="0" applyNumberFormat="1" applyFont="1" applyBorder="1" applyAlignment="1" applyProtection="1">
      <alignment horizontal="left"/>
      <protection/>
    </xf>
    <xf numFmtId="2" fontId="0" fillId="0" borderId="34" xfId="0" applyNumberFormat="1" applyBorder="1" applyAlignment="1" applyProtection="1">
      <alignment horizontal="left"/>
      <protection/>
    </xf>
    <xf numFmtId="0" fontId="1" fillId="0" borderId="35" xfId="0" applyFont="1" applyBorder="1" applyAlignment="1" applyProtection="1">
      <alignment/>
      <protection/>
    </xf>
    <xf numFmtId="0" fontId="1" fillId="0" borderId="29" xfId="0" applyFont="1" applyBorder="1" applyAlignment="1" applyProtection="1">
      <alignment/>
      <protection/>
    </xf>
    <xf numFmtId="0" fontId="0" fillId="0" borderId="17" xfId="0" applyBorder="1" applyAlignment="1" applyProtection="1" quotePrefix="1">
      <alignment horizontal="right"/>
      <protection/>
    </xf>
    <xf numFmtId="2" fontId="0" fillId="0" borderId="17" xfId="0" applyNumberFormat="1" applyBorder="1" applyAlignment="1" applyProtection="1">
      <alignment horizontal="left"/>
      <protection/>
    </xf>
    <xf numFmtId="0" fontId="31" fillId="0" borderId="14" xfId="0" applyFont="1" applyBorder="1" applyAlignment="1" applyProtection="1">
      <alignment/>
      <protection/>
    </xf>
    <xf numFmtId="0" fontId="5" fillId="0" borderId="24" xfId="0" applyFont="1" applyFill="1" applyBorder="1" applyAlignment="1" applyProtection="1">
      <alignment horizontal="right"/>
      <protection locked="0"/>
    </xf>
    <xf numFmtId="0" fontId="51" fillId="0" borderId="34" xfId="0" applyFont="1" applyBorder="1" applyAlignment="1" applyProtection="1">
      <alignment horizontal="left"/>
      <protection/>
    </xf>
    <xf numFmtId="0" fontId="51" fillId="0" borderId="26" xfId="0" applyFont="1" applyBorder="1" applyAlignment="1" applyProtection="1">
      <alignment horizontal="left"/>
      <protection/>
    </xf>
    <xf numFmtId="0" fontId="1" fillId="3" borderId="11" xfId="0" applyFont="1" applyFill="1" applyBorder="1" applyAlignment="1" applyProtection="1">
      <alignment horizontal="left"/>
      <protection/>
    </xf>
    <xf numFmtId="0" fontId="52" fillId="0" borderId="0" xfId="0" applyFont="1" applyAlignment="1" applyProtection="1">
      <alignment/>
      <protection/>
    </xf>
    <xf numFmtId="0" fontId="1" fillId="5" borderId="0" xfId="0" applyFont="1" applyFill="1" applyAlignment="1" applyProtection="1">
      <alignment/>
      <protection/>
    </xf>
    <xf numFmtId="0" fontId="1" fillId="9" borderId="0" xfId="0" applyFont="1" applyFill="1" applyAlignment="1" applyProtection="1">
      <alignment/>
      <protection/>
    </xf>
    <xf numFmtId="0" fontId="8" fillId="8" borderId="0" xfId="0" applyFont="1" applyFill="1" applyBorder="1" applyAlignment="1" applyProtection="1">
      <alignment/>
      <protection/>
    </xf>
    <xf numFmtId="0" fontId="22" fillId="0" borderId="0" xfId="0" applyFont="1" applyAlignment="1" applyProtection="1">
      <alignment/>
      <protection/>
    </xf>
    <xf numFmtId="0" fontId="22" fillId="0" borderId="0" xfId="0" applyFont="1" applyFill="1" applyAlignment="1" applyProtection="1">
      <alignment/>
      <protection/>
    </xf>
    <xf numFmtId="0" fontId="2" fillId="4" borderId="0" xfId="0" applyFont="1" applyFill="1" applyAlignment="1" applyProtection="1">
      <alignment/>
      <protection/>
    </xf>
    <xf numFmtId="0" fontId="2" fillId="5" borderId="0" xfId="0" applyFont="1" applyFill="1" applyAlignment="1" applyProtection="1">
      <alignment/>
      <protection/>
    </xf>
    <xf numFmtId="0" fontId="2" fillId="10" borderId="0" xfId="0" applyFont="1" applyFill="1" applyAlignment="1" applyProtection="1">
      <alignment/>
      <protection/>
    </xf>
    <xf numFmtId="0" fontId="2" fillId="9" borderId="0" xfId="0" applyFont="1" applyFill="1" applyAlignment="1" applyProtection="1">
      <alignment/>
      <protection/>
    </xf>
    <xf numFmtId="0" fontId="7" fillId="0" borderId="0" xfId="0" applyFont="1" applyAlignment="1" applyProtection="1">
      <alignment horizontal="center"/>
      <protection/>
    </xf>
    <xf numFmtId="0" fontId="2" fillId="11" borderId="0" xfId="0" applyFont="1" applyFill="1" applyAlignment="1" applyProtection="1">
      <alignment/>
      <protection/>
    </xf>
    <xf numFmtId="0" fontId="2" fillId="3" borderId="36" xfId="0" applyFont="1" applyFill="1" applyBorder="1" applyAlignment="1" applyProtection="1">
      <alignment/>
      <protection/>
    </xf>
    <xf numFmtId="0" fontId="8" fillId="3" borderId="36" xfId="0" applyFont="1" applyFill="1" applyBorder="1" applyAlignment="1" applyProtection="1">
      <alignment/>
      <protection/>
    </xf>
    <xf numFmtId="2" fontId="0" fillId="0" borderId="22" xfId="0" applyNumberFormat="1" applyBorder="1" applyAlignment="1" applyProtection="1">
      <alignment/>
      <protection/>
    </xf>
    <xf numFmtId="0" fontId="0" fillId="0" borderId="37" xfId="0" applyBorder="1" applyAlignment="1" applyProtection="1">
      <alignment/>
      <protection/>
    </xf>
    <xf numFmtId="2" fontId="0" fillId="0" borderId="27" xfId="0" applyNumberFormat="1" applyFill="1" applyBorder="1" applyAlignment="1" applyProtection="1">
      <alignment/>
      <protection/>
    </xf>
    <xf numFmtId="0" fontId="7" fillId="0" borderId="18" xfId="0" applyFont="1" applyFill="1" applyBorder="1" applyAlignment="1" applyProtection="1">
      <alignment/>
      <protection/>
    </xf>
    <xf numFmtId="0" fontId="0" fillId="0" borderId="31" xfId="0" applyFont="1" applyBorder="1" applyAlignment="1" applyProtection="1">
      <alignment horizontal="center"/>
      <protection/>
    </xf>
    <xf numFmtId="2" fontId="0" fillId="0" borderId="15" xfId="0" applyNumberFormat="1" applyFont="1" applyBorder="1" applyAlignment="1" applyProtection="1">
      <alignment horizontal="left"/>
      <protection/>
    </xf>
    <xf numFmtId="0" fontId="6" fillId="0" borderId="0" xfId="0" applyFont="1" applyBorder="1" applyAlignment="1" applyProtection="1">
      <alignment/>
      <protection/>
    </xf>
    <xf numFmtId="0" fontId="42" fillId="0" borderId="0" xfId="0" applyFont="1" applyAlignment="1" applyProtection="1">
      <alignment horizontal="right"/>
      <protection/>
    </xf>
    <xf numFmtId="0" fontId="42" fillId="0" borderId="0" xfId="0" applyFont="1" applyAlignment="1" applyProtection="1">
      <alignment/>
      <protection/>
    </xf>
    <xf numFmtId="44" fontId="13" fillId="0" borderId="24" xfId="19" applyFont="1" applyBorder="1" applyAlignment="1" applyProtection="1">
      <alignment horizontal="left"/>
      <protection/>
    </xf>
    <xf numFmtId="0" fontId="42" fillId="0" borderId="0" xfId="0" applyFont="1" applyFill="1" applyBorder="1" applyAlignment="1" applyProtection="1">
      <alignment horizontal="right"/>
      <protection/>
    </xf>
    <xf numFmtId="0" fontId="42" fillId="0" borderId="0" xfId="0" applyFont="1" applyFill="1" applyBorder="1" applyAlignment="1" applyProtection="1">
      <alignment/>
      <protection/>
    </xf>
    <xf numFmtId="2" fontId="5" fillId="0" borderId="15" xfId="19" applyNumberFormat="1" applyFont="1" applyBorder="1" applyAlignment="1" applyProtection="1">
      <alignment horizontal="left"/>
      <protection locked="0"/>
    </xf>
    <xf numFmtId="10" fontId="5" fillId="0" borderId="18" xfId="0" applyNumberFormat="1" applyFont="1" applyBorder="1" applyAlignment="1" applyProtection="1">
      <alignment/>
      <protection locked="0"/>
    </xf>
    <xf numFmtId="0" fontId="16" fillId="0" borderId="0" xfId="15" applyBorder="1" applyAlignment="1" applyProtection="1">
      <alignment horizontal="left"/>
      <protection hidden="1"/>
    </xf>
    <xf numFmtId="0" fontId="0" fillId="12" borderId="0" xfId="0" applyFill="1" applyAlignment="1" applyProtection="1">
      <alignment/>
      <protection/>
    </xf>
    <xf numFmtId="0" fontId="0" fillId="0" borderId="31" xfId="0" applyBorder="1" applyAlignment="1" applyProtection="1">
      <alignment horizontal="right"/>
      <protection/>
    </xf>
    <xf numFmtId="172" fontId="56" fillId="5" borderId="26" xfId="0" applyNumberFormat="1" applyFont="1" applyFill="1" applyBorder="1" applyAlignment="1" applyProtection="1">
      <alignment/>
      <protection/>
    </xf>
    <xf numFmtId="2" fontId="57" fillId="5" borderId="28" xfId="0" applyNumberFormat="1" applyFont="1" applyFill="1" applyBorder="1" applyAlignment="1" applyProtection="1">
      <alignment horizontal="right"/>
      <protection/>
    </xf>
    <xf numFmtId="2" fontId="58" fillId="5" borderId="24" xfId="0" applyNumberFormat="1" applyFont="1" applyFill="1" applyBorder="1" applyAlignment="1" applyProtection="1">
      <alignment horizontal="left"/>
      <protection/>
    </xf>
    <xf numFmtId="0" fontId="60" fillId="0" borderId="0" xfId="0" applyFont="1" applyAlignment="1" applyProtection="1">
      <alignment/>
      <protection/>
    </xf>
    <xf numFmtId="0" fontId="60" fillId="0" borderId="0" xfId="0" applyFont="1" applyFill="1" applyBorder="1" applyAlignment="1" applyProtection="1">
      <alignment/>
      <protection/>
    </xf>
    <xf numFmtId="0" fontId="55" fillId="12" borderId="38" xfId="0" applyFont="1" applyFill="1" applyBorder="1" applyAlignment="1" applyProtection="1">
      <alignment/>
      <protection/>
    </xf>
    <xf numFmtId="0" fontId="55" fillId="12" borderId="39" xfId="0" applyFont="1" applyFill="1" applyBorder="1" applyAlignment="1" applyProtection="1">
      <alignment/>
      <protection/>
    </xf>
    <xf numFmtId="2" fontId="7" fillId="0" borderId="30" xfId="0" applyNumberFormat="1" applyFont="1" applyBorder="1" applyAlignment="1" applyProtection="1">
      <alignment horizontal="center"/>
      <protection locked="0"/>
    </xf>
    <xf numFmtId="0" fontId="7" fillId="0" borderId="18" xfId="0" applyFont="1" applyBorder="1" applyAlignment="1" applyProtection="1">
      <alignment/>
      <protection/>
    </xf>
    <xf numFmtId="0" fontId="0" fillId="0" borderId="24" xfId="0" applyFont="1" applyBorder="1" applyAlignment="1" applyProtection="1">
      <alignment horizontal="left"/>
      <protection/>
    </xf>
    <xf numFmtId="0" fontId="61" fillId="0" borderId="0" xfId="0" applyFont="1" applyAlignment="1">
      <alignment/>
    </xf>
    <xf numFmtId="0" fontId="6" fillId="0" borderId="0" xfId="0" applyFont="1" applyAlignment="1" applyProtection="1">
      <alignment/>
      <protection/>
    </xf>
    <xf numFmtId="0" fontId="62" fillId="5" borderId="4" xfId="0" applyFont="1" applyFill="1" applyBorder="1" applyAlignment="1" applyProtection="1">
      <alignment/>
      <protection/>
    </xf>
    <xf numFmtId="0" fontId="0" fillId="5" borderId="37" xfId="0" applyFill="1" applyBorder="1" applyAlignment="1" applyProtection="1">
      <alignment/>
      <protection/>
    </xf>
    <xf numFmtId="0" fontId="7" fillId="5" borderId="5" xfId="0" applyFont="1" applyFill="1" applyBorder="1" applyAlignment="1" applyProtection="1">
      <alignment/>
      <protection/>
    </xf>
    <xf numFmtId="0" fontId="0" fillId="5" borderId="0" xfId="0" applyFill="1" applyBorder="1" applyAlignment="1" applyProtection="1">
      <alignment/>
      <protection/>
    </xf>
    <xf numFmtId="0" fontId="5" fillId="5" borderId="40" xfId="0" applyFont="1" applyFill="1" applyBorder="1" applyAlignment="1" applyProtection="1">
      <alignment horizontal="center"/>
      <protection locked="0"/>
    </xf>
    <xf numFmtId="0" fontId="7" fillId="5" borderId="6" xfId="0" applyFont="1" applyFill="1" applyBorder="1" applyAlignment="1" applyProtection="1">
      <alignment/>
      <protection/>
    </xf>
    <xf numFmtId="0" fontId="0" fillId="5" borderId="27" xfId="0" applyFill="1" applyBorder="1" applyAlignment="1" applyProtection="1">
      <alignment/>
      <protection/>
    </xf>
    <xf numFmtId="0" fontId="5" fillId="5" borderId="41" xfId="0" applyFont="1" applyFill="1" applyBorder="1" applyAlignment="1" applyProtection="1">
      <alignment horizontal="center"/>
      <protection locked="0"/>
    </xf>
    <xf numFmtId="0" fontId="63" fillId="0" borderId="0" xfId="0" applyFont="1" applyAlignment="1" applyProtection="1">
      <alignment/>
      <protection/>
    </xf>
    <xf numFmtId="0" fontId="37" fillId="0" borderId="0" xfId="0" applyFont="1" applyFill="1" applyAlignment="1" applyProtection="1">
      <alignment/>
      <protection/>
    </xf>
    <xf numFmtId="0" fontId="21" fillId="0" borderId="0" xfId="0" applyFont="1" applyFill="1" applyAlignment="1" applyProtection="1">
      <alignment/>
      <protection/>
    </xf>
    <xf numFmtId="0" fontId="28" fillId="0" borderId="0" xfId="0" applyFont="1" applyFill="1" applyAlignment="1" applyProtection="1">
      <alignment horizontal="left"/>
      <protection/>
    </xf>
    <xf numFmtId="0" fontId="21" fillId="0" borderId="0" xfId="0" applyFont="1" applyFill="1" applyAlignment="1" applyProtection="1">
      <alignment horizontal="left"/>
      <protection/>
    </xf>
    <xf numFmtId="0" fontId="21" fillId="0" borderId="0" xfId="0" applyFont="1" applyAlignment="1" applyProtection="1">
      <alignment horizontal="left"/>
      <protection/>
    </xf>
    <xf numFmtId="0" fontId="13" fillId="0" borderId="0" xfId="0" applyFont="1" applyFill="1" applyAlignment="1" applyProtection="1">
      <alignment/>
      <protection/>
    </xf>
    <xf numFmtId="0" fontId="48" fillId="0" borderId="14" xfId="0" applyFont="1" applyBorder="1" applyAlignment="1">
      <alignment horizontal="center"/>
    </xf>
    <xf numFmtId="0" fontId="48" fillId="0" borderId="42" xfId="0" applyFont="1" applyBorder="1" applyAlignment="1">
      <alignment horizontal="center"/>
    </xf>
    <xf numFmtId="0" fontId="7" fillId="7" borderId="18" xfId="0" applyFont="1" applyFill="1" applyBorder="1" applyAlignment="1" applyProtection="1">
      <alignment/>
      <protection/>
    </xf>
    <xf numFmtId="0" fontId="7" fillId="5" borderId="18" xfId="0" applyFont="1" applyFill="1" applyBorder="1" applyAlignment="1" applyProtection="1">
      <alignment/>
      <protection/>
    </xf>
    <xf numFmtId="0" fontId="53" fillId="12" borderId="18" xfId="0" applyFont="1" applyFill="1" applyBorder="1" applyAlignment="1" applyProtection="1">
      <alignment/>
      <protection/>
    </xf>
    <xf numFmtId="0" fontId="0" fillId="12" borderId="18" xfId="0" applyFill="1" applyBorder="1" applyAlignment="1" applyProtection="1">
      <alignment/>
      <protection/>
    </xf>
    <xf numFmtId="9" fontId="8" fillId="2" borderId="43" xfId="21" applyFont="1" applyFill="1" applyBorder="1" applyAlignment="1" applyProtection="1">
      <alignment/>
      <protection/>
    </xf>
    <xf numFmtId="9" fontId="8" fillId="2" borderId="44" xfId="21" applyFont="1" applyFill="1" applyBorder="1" applyAlignment="1" applyProtection="1">
      <alignment/>
      <protection/>
    </xf>
    <xf numFmtId="9" fontId="8" fillId="4" borderId="44" xfId="21" applyFont="1" applyFill="1" applyBorder="1" applyAlignment="1" applyProtection="1">
      <alignment/>
      <protection/>
    </xf>
    <xf numFmtId="9" fontId="8" fillId="4" borderId="45" xfId="21" applyFont="1" applyFill="1" applyBorder="1" applyAlignment="1" applyProtection="1">
      <alignment/>
      <protection/>
    </xf>
    <xf numFmtId="0" fontId="7" fillId="0" borderId="46" xfId="0" applyFont="1" applyBorder="1" applyAlignment="1" applyProtection="1">
      <alignment horizontal="center"/>
      <protection/>
    </xf>
    <xf numFmtId="0" fontId="5" fillId="0" borderId="47" xfId="0" applyFont="1" applyFill="1" applyBorder="1" applyAlignment="1" applyProtection="1">
      <alignment horizontal="center"/>
      <protection/>
    </xf>
    <xf numFmtId="0" fontId="5" fillId="0" borderId="48" xfId="0" applyFont="1" applyFill="1" applyBorder="1" applyAlignment="1" applyProtection="1">
      <alignment horizontal="center"/>
      <protection/>
    </xf>
    <xf numFmtId="0" fontId="1" fillId="0" borderId="15" xfId="0" applyNumberFormat="1" applyFont="1" applyBorder="1" applyAlignment="1" applyProtection="1">
      <alignment/>
      <protection hidden="1"/>
    </xf>
    <xf numFmtId="0" fontId="1" fillId="0" borderId="0" xfId="0" applyNumberFormat="1" applyFont="1" applyAlignment="1" applyProtection="1">
      <alignment/>
      <protection hidden="1"/>
    </xf>
    <xf numFmtId="0" fontId="0" fillId="0" borderId="26" xfId="0" applyNumberFormat="1" applyBorder="1" applyAlignment="1" applyProtection="1">
      <alignment/>
      <protection hidden="1"/>
    </xf>
    <xf numFmtId="0" fontId="0" fillId="0" borderId="0" xfId="0" applyNumberFormat="1" applyAlignment="1">
      <alignment/>
    </xf>
    <xf numFmtId="0" fontId="1" fillId="0" borderId="18" xfId="0" applyFont="1" applyFill="1" applyBorder="1" applyAlignment="1" applyProtection="1">
      <alignment/>
      <protection/>
    </xf>
    <xf numFmtId="196" fontId="7" fillId="0" borderId="18" xfId="0" applyNumberFormat="1" applyFont="1" applyBorder="1" applyAlignment="1" applyProtection="1">
      <alignment/>
      <protection/>
    </xf>
    <xf numFmtId="0" fontId="65" fillId="0" borderId="0" xfId="0" applyFont="1" applyAlignment="1" applyProtection="1">
      <alignment/>
      <protection/>
    </xf>
    <xf numFmtId="0" fontId="0" fillId="13" borderId="0" xfId="0" applyFill="1" applyAlignment="1" applyProtection="1">
      <alignment/>
      <protection/>
    </xf>
    <xf numFmtId="0" fontId="39" fillId="13" borderId="0" xfId="0" applyFont="1" applyFill="1" applyBorder="1" applyAlignment="1" applyProtection="1">
      <alignment/>
      <protection/>
    </xf>
    <xf numFmtId="0" fontId="0" fillId="13" borderId="0" xfId="0" applyFill="1" applyBorder="1" applyAlignment="1" applyProtection="1">
      <alignment/>
      <protection/>
    </xf>
    <xf numFmtId="0" fontId="1" fillId="13" borderId="0" xfId="0" applyFont="1" applyFill="1" applyBorder="1" applyAlignment="1" applyProtection="1">
      <alignment/>
      <protection/>
    </xf>
    <xf numFmtId="0" fontId="0" fillId="4" borderId="0" xfId="0" applyFill="1" applyAlignment="1" applyProtection="1">
      <alignment/>
      <protection/>
    </xf>
    <xf numFmtId="0" fontId="32" fillId="13" borderId="0" xfId="0" applyFont="1" applyFill="1" applyBorder="1" applyAlignment="1" applyProtection="1">
      <alignment/>
      <protection/>
    </xf>
    <xf numFmtId="2" fontId="3" fillId="13" borderId="0" xfId="0" applyNumberFormat="1" applyFont="1" applyFill="1" applyBorder="1" applyAlignment="1" applyProtection="1">
      <alignment horizontal="right"/>
      <protection/>
    </xf>
    <xf numFmtId="1" fontId="0" fillId="13" borderId="0" xfId="0" applyNumberFormat="1" applyFill="1" applyAlignment="1" applyProtection="1">
      <alignment/>
      <protection/>
    </xf>
    <xf numFmtId="0" fontId="66" fillId="0" borderId="0" xfId="0" applyFont="1" applyFill="1" applyBorder="1" applyAlignment="1" applyProtection="1">
      <alignment/>
      <protection/>
    </xf>
    <xf numFmtId="2" fontId="60" fillId="0" borderId="0" xfId="0" applyNumberFormat="1" applyFont="1" applyBorder="1" applyAlignment="1" applyProtection="1">
      <alignment horizontal="left"/>
      <protection/>
    </xf>
    <xf numFmtId="2" fontId="60" fillId="0" borderId="0" xfId="0" applyNumberFormat="1" applyFont="1" applyBorder="1" applyAlignment="1" applyProtection="1">
      <alignment/>
      <protection/>
    </xf>
    <xf numFmtId="0" fontId="0" fillId="4" borderId="0" xfId="0" applyFill="1" applyBorder="1" applyAlignment="1" applyProtection="1">
      <alignment horizontal="left" indent="1"/>
      <protection/>
    </xf>
    <xf numFmtId="0" fontId="0" fillId="4" borderId="27" xfId="0" applyFill="1" applyBorder="1" applyAlignment="1" applyProtection="1">
      <alignment horizontal="left" indent="1"/>
      <protection/>
    </xf>
    <xf numFmtId="0" fontId="34" fillId="4" borderId="27" xfId="0" applyFont="1" applyFill="1" applyBorder="1" applyAlignment="1" applyProtection="1">
      <alignment horizontal="left" indent="1"/>
      <protection/>
    </xf>
    <xf numFmtId="0" fontId="18" fillId="4" borderId="27" xfId="0" applyFont="1" applyFill="1" applyBorder="1" applyAlignment="1" applyProtection="1">
      <alignment horizontal="left" indent="1"/>
      <protection/>
    </xf>
    <xf numFmtId="0" fontId="0" fillId="4" borderId="49" xfId="0" applyFill="1" applyBorder="1" applyAlignment="1" applyProtection="1">
      <alignment horizontal="left" indent="1"/>
      <protection/>
    </xf>
    <xf numFmtId="0" fontId="0" fillId="4" borderId="27" xfId="0" applyFill="1" applyBorder="1" applyAlignment="1" applyProtection="1">
      <alignment/>
      <protection/>
    </xf>
    <xf numFmtId="0" fontId="0" fillId="4" borderId="16" xfId="0" applyFill="1" applyBorder="1" applyAlignment="1" applyProtection="1">
      <alignment/>
      <protection/>
    </xf>
    <xf numFmtId="0" fontId="0" fillId="4" borderId="0" xfId="0" applyFill="1" applyAlignment="1" applyProtection="1">
      <alignment horizontal="left" indent="1"/>
      <protection/>
    </xf>
    <xf numFmtId="0" fontId="0" fillId="4" borderId="33" xfId="0" applyFill="1" applyBorder="1" applyAlignment="1" applyProtection="1">
      <alignment horizontal="left" indent="1"/>
      <protection/>
    </xf>
    <xf numFmtId="0" fontId="68" fillId="13" borderId="37" xfId="0" applyFont="1" applyFill="1" applyBorder="1" applyAlignment="1" applyProtection="1">
      <alignment horizontal="left"/>
      <protection/>
    </xf>
    <xf numFmtId="0" fontId="68" fillId="13" borderId="7" xfId="0" applyFont="1" applyFill="1" applyBorder="1" applyAlignment="1" applyProtection="1">
      <alignment/>
      <protection/>
    </xf>
    <xf numFmtId="0" fontId="68" fillId="13" borderId="27" xfId="0" applyFont="1" applyFill="1" applyBorder="1" applyAlignment="1" applyProtection="1">
      <alignment horizontal="left" indent="1"/>
      <protection/>
    </xf>
    <xf numFmtId="0" fontId="68" fillId="13" borderId="9" xfId="0" applyFont="1" applyFill="1" applyBorder="1" applyAlignment="1" applyProtection="1">
      <alignment horizontal="left" indent="1"/>
      <protection/>
    </xf>
    <xf numFmtId="0" fontId="69" fillId="13" borderId="4" xfId="0" applyFont="1" applyFill="1" applyBorder="1" applyAlignment="1" applyProtection="1">
      <alignment horizontal="left"/>
      <protection/>
    </xf>
    <xf numFmtId="0" fontId="69" fillId="13" borderId="6" xfId="0" applyFont="1" applyFill="1" applyBorder="1" applyAlignment="1" applyProtection="1">
      <alignment/>
      <protection/>
    </xf>
    <xf numFmtId="0" fontId="67" fillId="4" borderId="0" xfId="0" applyFont="1" applyFill="1" applyAlignment="1" applyProtection="1">
      <alignment/>
      <protection/>
    </xf>
    <xf numFmtId="0" fontId="13" fillId="4" borderId="50" xfId="0" applyFont="1" applyFill="1" applyBorder="1" applyAlignment="1" applyProtection="1">
      <alignment/>
      <protection/>
    </xf>
    <xf numFmtId="0" fontId="13" fillId="4" borderId="51" xfId="0" applyFont="1" applyFill="1" applyBorder="1" applyAlignment="1" applyProtection="1">
      <alignment/>
      <protection/>
    </xf>
    <xf numFmtId="0" fontId="0" fillId="13" borderId="52" xfId="0" applyFill="1" applyBorder="1" applyAlignment="1" applyProtection="1">
      <alignment/>
      <protection/>
    </xf>
    <xf numFmtId="0" fontId="13" fillId="4" borderId="53" xfId="0" applyFont="1" applyFill="1" applyBorder="1" applyAlignment="1" applyProtection="1">
      <alignment/>
      <protection/>
    </xf>
    <xf numFmtId="0" fontId="13" fillId="4" borderId="0" xfId="0" applyFont="1" applyFill="1" applyBorder="1" applyAlignment="1" applyProtection="1">
      <alignment/>
      <protection/>
    </xf>
    <xf numFmtId="0" fontId="0" fillId="13" borderId="54" xfId="0" applyFill="1" applyBorder="1" applyAlignment="1" applyProtection="1">
      <alignment/>
      <protection/>
    </xf>
    <xf numFmtId="0" fontId="54" fillId="4" borderId="53" xfId="15" applyFont="1" applyFill="1" applyBorder="1" applyAlignment="1" applyProtection="1">
      <alignment/>
      <protection/>
    </xf>
    <xf numFmtId="0" fontId="3" fillId="13" borderId="54" xfId="0" applyFont="1" applyFill="1" applyBorder="1" applyAlignment="1" applyProtection="1">
      <alignment horizontal="right"/>
      <protection/>
    </xf>
    <xf numFmtId="0" fontId="54" fillId="4" borderId="55" xfId="15" applyFont="1" applyFill="1" applyBorder="1" applyAlignment="1" applyProtection="1">
      <alignment/>
      <protection/>
    </xf>
    <xf numFmtId="0" fontId="13" fillId="4" borderId="56" xfId="0" applyFont="1" applyFill="1" applyBorder="1" applyAlignment="1" applyProtection="1">
      <alignment/>
      <protection/>
    </xf>
    <xf numFmtId="0" fontId="3" fillId="13" borderId="57" xfId="0" applyFont="1" applyFill="1" applyBorder="1" applyAlignment="1" applyProtection="1">
      <alignment horizontal="right"/>
      <protection/>
    </xf>
    <xf numFmtId="0" fontId="70" fillId="0" borderId="0" xfId="0" applyFont="1" applyAlignment="1" applyProtection="1">
      <alignment/>
      <protection/>
    </xf>
    <xf numFmtId="0" fontId="0" fillId="4" borderId="0" xfId="0" applyFont="1" applyFill="1" applyBorder="1" applyAlignment="1" applyProtection="1">
      <alignment/>
      <protection/>
    </xf>
    <xf numFmtId="0" fontId="13" fillId="4" borderId="58" xfId="0" applyFont="1" applyFill="1" applyBorder="1" applyAlignment="1" applyProtection="1">
      <alignment/>
      <protection/>
    </xf>
    <xf numFmtId="0" fontId="13" fillId="4" borderId="59" xfId="0" applyFont="1" applyFill="1" applyBorder="1" applyAlignment="1" applyProtection="1">
      <alignment/>
      <protection/>
    </xf>
    <xf numFmtId="0" fontId="0" fillId="4" borderId="59" xfId="0" applyFont="1" applyFill="1" applyBorder="1" applyAlignment="1" applyProtection="1">
      <alignment/>
      <protection/>
    </xf>
    <xf numFmtId="0" fontId="0" fillId="13" borderId="60" xfId="0" applyFill="1" applyBorder="1" applyAlignment="1" applyProtection="1">
      <alignment/>
      <protection/>
    </xf>
    <xf numFmtId="0" fontId="13" fillId="4" borderId="61" xfId="0" applyFont="1" applyFill="1" applyBorder="1" applyAlignment="1" applyProtection="1">
      <alignment/>
      <protection/>
    </xf>
    <xf numFmtId="0" fontId="0" fillId="13" borderId="62" xfId="0" applyFill="1" applyBorder="1" applyAlignment="1" applyProtection="1">
      <alignment/>
      <protection/>
    </xf>
    <xf numFmtId="0" fontId="14" fillId="4" borderId="63" xfId="0" applyFont="1" applyFill="1" applyBorder="1" applyAlignment="1" applyProtection="1">
      <alignment/>
      <protection/>
    </xf>
    <xf numFmtId="0" fontId="0" fillId="4" borderId="63" xfId="0" applyFont="1" applyFill="1" applyBorder="1" applyAlignment="1" applyProtection="1">
      <alignment/>
      <protection/>
    </xf>
    <xf numFmtId="0" fontId="0" fillId="13" borderId="64" xfId="0" applyFill="1" applyBorder="1" applyAlignment="1" applyProtection="1">
      <alignment/>
      <protection/>
    </xf>
    <xf numFmtId="172" fontId="56" fillId="5" borderId="0" xfId="0" applyNumberFormat="1" applyFont="1" applyFill="1" applyBorder="1" applyAlignment="1" applyProtection="1">
      <alignment/>
      <protection/>
    </xf>
    <xf numFmtId="2" fontId="57" fillId="5" borderId="0" xfId="0" applyNumberFormat="1" applyFont="1" applyFill="1" applyBorder="1" applyAlignment="1" applyProtection="1">
      <alignment horizontal="right"/>
      <protection/>
    </xf>
    <xf numFmtId="2" fontId="58" fillId="5" borderId="0" xfId="0" applyNumberFormat="1" applyFont="1" applyFill="1" applyBorder="1" applyAlignment="1" applyProtection="1">
      <alignment horizontal="left"/>
      <protection/>
    </xf>
    <xf numFmtId="0" fontId="71" fillId="7" borderId="0" xfId="0" applyFont="1" applyFill="1" applyAlignment="1" applyProtection="1">
      <alignment/>
      <protection/>
    </xf>
    <xf numFmtId="0" fontId="72" fillId="4" borderId="61" xfId="15" applyFont="1" applyFill="1" applyBorder="1" applyAlignment="1" applyProtection="1">
      <alignment/>
      <protection/>
    </xf>
    <xf numFmtId="0" fontId="72" fillId="4" borderId="65" xfId="15" applyFont="1" applyFill="1" applyBorder="1" applyAlignment="1" applyProtection="1">
      <alignment/>
      <protection/>
    </xf>
    <xf numFmtId="0" fontId="45" fillId="0" borderId="0" xfId="0" applyFont="1" applyAlignment="1" applyProtection="1">
      <alignment/>
      <protection/>
    </xf>
    <xf numFmtId="0" fontId="0" fillId="14" borderId="0" xfId="0" applyFill="1" applyAlignment="1" applyProtection="1">
      <alignment/>
      <protection/>
    </xf>
    <xf numFmtId="9" fontId="30" fillId="0" borderId="18" xfId="0" applyNumberFormat="1" applyFont="1" applyBorder="1" applyAlignment="1" applyProtection="1">
      <alignment/>
      <protection locked="0"/>
    </xf>
    <xf numFmtId="0" fontId="5" fillId="0" borderId="34" xfId="0" applyFont="1" applyBorder="1" applyAlignment="1" applyProtection="1">
      <alignment horizontal="left"/>
      <protection locked="0"/>
    </xf>
    <xf numFmtId="0" fontId="5" fillId="0" borderId="66" xfId="0" applyFont="1" applyBorder="1" applyAlignment="1" applyProtection="1">
      <alignment horizontal="left"/>
      <protection locked="0"/>
    </xf>
    <xf numFmtId="172" fontId="5" fillId="0" borderId="18" xfId="0" applyNumberFormat="1" applyFont="1" applyFill="1" applyBorder="1" applyAlignment="1" applyProtection="1">
      <alignment/>
      <protection locked="0"/>
    </xf>
    <xf numFmtId="0" fontId="28" fillId="0" borderId="0" xfId="15" applyFont="1" applyFill="1" applyAlignment="1" applyProtection="1">
      <alignment/>
      <protection locked="0"/>
    </xf>
    <xf numFmtId="0" fontId="0" fillId="0" borderId="18" xfId="0" applyBorder="1" applyAlignment="1">
      <alignment/>
    </xf>
    <xf numFmtId="0" fontId="40" fillId="0" borderId="18" xfId="0" applyFont="1" applyBorder="1" applyAlignment="1">
      <alignment/>
    </xf>
    <xf numFmtId="0" fontId="1" fillId="0" borderId="0" xfId="0" applyFont="1" applyAlignment="1">
      <alignment/>
    </xf>
    <xf numFmtId="2" fontId="0" fillId="0" borderId="0" xfId="0" applyNumberFormat="1" applyAlignment="1">
      <alignment/>
    </xf>
    <xf numFmtId="9" fontId="0" fillId="0" borderId="18" xfId="21" applyBorder="1" applyAlignment="1">
      <alignment/>
    </xf>
    <xf numFmtId="2" fontId="0" fillId="0" borderId="18" xfId="0" applyNumberFormat="1" applyBorder="1" applyAlignment="1">
      <alignment/>
    </xf>
    <xf numFmtId="2" fontId="1" fillId="0" borderId="18" xfId="0" applyNumberFormat="1" applyFont="1" applyBorder="1" applyAlignment="1">
      <alignment/>
    </xf>
    <xf numFmtId="2" fontId="0" fillId="0" borderId="26" xfId="0" applyNumberFormat="1" applyBorder="1" applyAlignment="1">
      <alignment/>
    </xf>
    <xf numFmtId="0" fontId="0" fillId="0" borderId="26" xfId="0" applyBorder="1" applyAlignment="1">
      <alignment/>
    </xf>
    <xf numFmtId="0" fontId="1" fillId="0" borderId="18" xfId="0" applyFont="1" applyBorder="1" applyAlignment="1">
      <alignment/>
    </xf>
    <xf numFmtId="0" fontId="0" fillId="0" borderId="15" xfId="0" applyBorder="1" applyAlignment="1">
      <alignment/>
    </xf>
    <xf numFmtId="0" fontId="0" fillId="0" borderId="0" xfId="0" applyBorder="1" applyAlignment="1">
      <alignment/>
    </xf>
    <xf numFmtId="0" fontId="0" fillId="0" borderId="24" xfId="0" applyBorder="1" applyAlignment="1">
      <alignment/>
    </xf>
    <xf numFmtId="0" fontId="0" fillId="0" borderId="17" xfId="0" applyBorder="1" applyAlignment="1">
      <alignment/>
    </xf>
    <xf numFmtId="2" fontId="0" fillId="0" borderId="17" xfId="0" applyNumberFormat="1" applyBorder="1" applyAlignment="1">
      <alignment/>
    </xf>
    <xf numFmtId="0" fontId="7" fillId="0" borderId="3" xfId="0" applyFont="1" applyBorder="1" applyAlignment="1">
      <alignment/>
    </xf>
    <xf numFmtId="0" fontId="0" fillId="0" borderId="22" xfId="0" applyBorder="1" applyAlignment="1">
      <alignment/>
    </xf>
    <xf numFmtId="2" fontId="7" fillId="0" borderId="11" xfId="0" applyNumberFormat="1" applyFont="1" applyBorder="1" applyAlignment="1">
      <alignment/>
    </xf>
    <xf numFmtId="9" fontId="0" fillId="0" borderId="0" xfId="2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2" fontId="0" fillId="0" borderId="9" xfId="0" applyNumberFormat="1" applyBorder="1" applyAlignment="1">
      <alignment/>
    </xf>
    <xf numFmtId="0" fontId="0" fillId="0" borderId="37" xfId="0" applyBorder="1" applyAlignment="1">
      <alignment/>
    </xf>
    <xf numFmtId="0" fontId="0" fillId="0" borderId="27" xfId="0" applyBorder="1" applyAlignment="1">
      <alignment/>
    </xf>
    <xf numFmtId="0" fontId="7" fillId="0" borderId="0" xfId="0" applyFont="1" applyAlignment="1">
      <alignment/>
    </xf>
    <xf numFmtId="0" fontId="0" fillId="0" borderId="7" xfId="0" applyBorder="1" applyAlignment="1">
      <alignment/>
    </xf>
    <xf numFmtId="0" fontId="0" fillId="0" borderId="9" xfId="0" applyBorder="1" applyAlignment="1">
      <alignment/>
    </xf>
    <xf numFmtId="0" fontId="0" fillId="0" borderId="18" xfId="0" applyBorder="1" applyAlignment="1">
      <alignment horizontal="right"/>
    </xf>
    <xf numFmtId="10" fontId="0" fillId="0" borderId="18" xfId="0" applyNumberFormat="1" applyBorder="1" applyAlignment="1">
      <alignment/>
    </xf>
    <xf numFmtId="0" fontId="1" fillId="0" borderId="26" xfId="0" applyFont="1" applyBorder="1" applyAlignment="1">
      <alignment/>
    </xf>
    <xf numFmtId="2" fontId="0" fillId="0" borderId="66" xfId="0" applyNumberFormat="1" applyBorder="1" applyAlignment="1">
      <alignment/>
    </xf>
    <xf numFmtId="0" fontId="0" fillId="0" borderId="31" xfId="0" applyBorder="1" applyAlignment="1">
      <alignment/>
    </xf>
    <xf numFmtId="0" fontId="0" fillId="0" borderId="28" xfId="0" applyBorder="1" applyAlignment="1">
      <alignment/>
    </xf>
    <xf numFmtId="0" fontId="7" fillId="0" borderId="26" xfId="0" applyFont="1" applyBorder="1" applyAlignment="1">
      <alignment/>
    </xf>
    <xf numFmtId="0" fontId="7" fillId="0" borderId="28" xfId="0" applyFont="1" applyBorder="1" applyAlignment="1">
      <alignment/>
    </xf>
    <xf numFmtId="2" fontId="7" fillId="0" borderId="24" xfId="0" applyNumberFormat="1" applyFont="1" applyBorder="1" applyAlignment="1">
      <alignment/>
    </xf>
    <xf numFmtId="0" fontId="0" fillId="0" borderId="3" xfId="0" applyBorder="1" applyAlignment="1">
      <alignment/>
    </xf>
    <xf numFmtId="0" fontId="0" fillId="0" borderId="11" xfId="0" applyBorder="1" applyAlignment="1">
      <alignment/>
    </xf>
    <xf numFmtId="0" fontId="0" fillId="0" borderId="17" xfId="0" applyBorder="1" applyAlignment="1">
      <alignment horizontal="right"/>
    </xf>
    <xf numFmtId="0" fontId="39" fillId="0" borderId="25" xfId="0" applyFont="1" applyBorder="1" applyAlignment="1">
      <alignment/>
    </xf>
    <xf numFmtId="0" fontId="39" fillId="0" borderId="35" xfId="0" applyFont="1" applyBorder="1" applyAlignment="1">
      <alignment/>
    </xf>
    <xf numFmtId="0" fontId="39" fillId="0" borderId="29" xfId="0" applyFont="1" applyBorder="1" applyAlignment="1">
      <alignment/>
    </xf>
    <xf numFmtId="0" fontId="0" fillId="0" borderId="0" xfId="0" applyBorder="1" applyAlignment="1" applyProtection="1">
      <alignment horizontal="left"/>
      <protection/>
    </xf>
    <xf numFmtId="0" fontId="0" fillId="0" borderId="0" xfId="0" applyFont="1" applyFill="1" applyBorder="1" applyAlignment="1" applyProtection="1">
      <alignment/>
      <protection/>
    </xf>
    <xf numFmtId="0" fontId="1" fillId="0" borderId="6" xfId="0" applyFont="1" applyBorder="1" applyAlignment="1">
      <alignment/>
    </xf>
    <xf numFmtId="0" fontId="1" fillId="0" borderId="27" xfId="0" applyFont="1" applyBorder="1" applyAlignment="1">
      <alignment/>
    </xf>
    <xf numFmtId="2" fontId="1" fillId="0" borderId="9" xfId="0" applyNumberFormat="1" applyFont="1" applyBorder="1" applyAlignment="1">
      <alignment/>
    </xf>
    <xf numFmtId="0" fontId="7" fillId="0" borderId="6" xfId="0" applyFont="1" applyBorder="1" applyAlignment="1">
      <alignment/>
    </xf>
    <xf numFmtId="0" fontId="7" fillId="0" borderId="27" xfId="0" applyFont="1" applyBorder="1" applyAlignment="1">
      <alignment/>
    </xf>
    <xf numFmtId="2" fontId="7" fillId="0" borderId="9" xfId="0" applyNumberFormat="1" applyFont="1" applyBorder="1" applyAlignment="1">
      <alignment/>
    </xf>
    <xf numFmtId="0" fontId="0" fillId="0" borderId="21" xfId="0" applyBorder="1" applyAlignment="1">
      <alignment/>
    </xf>
    <xf numFmtId="2" fontId="1" fillId="0" borderId="21" xfId="0" applyNumberFormat="1" applyFont="1" applyBorder="1" applyAlignment="1">
      <alignment/>
    </xf>
    <xf numFmtId="0" fontId="1" fillId="0" borderId="21" xfId="0" applyFont="1" applyBorder="1" applyAlignment="1">
      <alignment/>
    </xf>
    <xf numFmtId="0" fontId="1" fillId="0" borderId="15" xfId="0" applyFont="1" applyBorder="1" applyAlignment="1">
      <alignment/>
    </xf>
    <xf numFmtId="0" fontId="1" fillId="0" borderId="4" xfId="0" applyFont="1" applyBorder="1" applyAlignment="1">
      <alignment/>
    </xf>
    <xf numFmtId="2" fontId="1" fillId="0" borderId="7" xfId="0" applyNumberFormat="1" applyFont="1" applyBorder="1" applyAlignment="1">
      <alignment/>
    </xf>
    <xf numFmtId="0" fontId="1" fillId="0" borderId="5" xfId="0" applyFont="1" applyBorder="1" applyAlignment="1">
      <alignment/>
    </xf>
    <xf numFmtId="0" fontId="1" fillId="0" borderId="0" xfId="0" applyFont="1" applyBorder="1" applyAlignment="1">
      <alignment/>
    </xf>
    <xf numFmtId="2" fontId="1" fillId="0" borderId="8" xfId="0" applyNumberFormat="1" applyFont="1" applyBorder="1" applyAlignment="1">
      <alignment/>
    </xf>
    <xf numFmtId="0" fontId="39" fillId="0" borderId="14" xfId="0" applyFont="1" applyBorder="1" applyAlignment="1">
      <alignment/>
    </xf>
    <xf numFmtId="172" fontId="0" fillId="0" borderId="18" xfId="21" applyNumberFormat="1" applyBorder="1" applyAlignment="1">
      <alignment/>
    </xf>
    <xf numFmtId="0" fontId="0" fillId="0" borderId="16" xfId="0" applyBorder="1" applyAlignment="1">
      <alignment/>
    </xf>
    <xf numFmtId="9" fontId="1" fillId="0" borderId="15" xfId="21" applyFont="1" applyBorder="1" applyAlignment="1">
      <alignment/>
    </xf>
    <xf numFmtId="0" fontId="0" fillId="0" borderId="22" xfId="0" applyBorder="1" applyAlignment="1">
      <alignment horizontal="center"/>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1" fillId="0" borderId="67" xfId="0" applyFont="1" applyBorder="1" applyAlignment="1">
      <alignment/>
    </xf>
    <xf numFmtId="2" fontId="1" fillId="0" borderId="69" xfId="0" applyNumberFormat="1" applyFont="1" applyBorder="1" applyAlignment="1">
      <alignment/>
    </xf>
    <xf numFmtId="2" fontId="0" fillId="0" borderId="68" xfId="0" applyNumberFormat="1" applyBorder="1" applyAlignment="1">
      <alignment/>
    </xf>
    <xf numFmtId="2" fontId="0" fillId="0" borderId="69" xfId="0" applyNumberFormat="1" applyBorder="1" applyAlignment="1">
      <alignment/>
    </xf>
    <xf numFmtId="2" fontId="0" fillId="0" borderId="70" xfId="0" applyNumberFormat="1" applyBorder="1" applyAlignment="1">
      <alignment/>
    </xf>
    <xf numFmtId="0" fontId="0" fillId="0" borderId="70" xfId="0" applyBorder="1" applyAlignment="1">
      <alignment/>
    </xf>
    <xf numFmtId="9" fontId="0" fillId="0" borderId="22" xfId="21" applyBorder="1" applyAlignment="1">
      <alignment/>
    </xf>
    <xf numFmtId="0" fontId="0" fillId="4" borderId="0" xfId="0" applyFill="1" applyBorder="1" applyAlignment="1" applyProtection="1">
      <alignment/>
      <protection locked="0"/>
    </xf>
    <xf numFmtId="0" fontId="73" fillId="15" borderId="0" xfId="0" applyFont="1" applyFill="1" applyAlignment="1" applyProtection="1">
      <alignment/>
      <protection/>
    </xf>
    <xf numFmtId="0" fontId="74" fillId="15" borderId="0" xfId="15" applyFont="1" applyFill="1" applyAlignment="1" applyProtection="1">
      <alignment/>
      <protection/>
    </xf>
    <xf numFmtId="0" fontId="75" fillId="16" borderId="4" xfId="15" applyFont="1" applyFill="1" applyBorder="1" applyAlignment="1" applyProtection="1">
      <alignment/>
      <protection locked="0"/>
    </xf>
    <xf numFmtId="0" fontId="76" fillId="16" borderId="7" xfId="0" applyFont="1" applyFill="1" applyBorder="1" applyAlignment="1" applyProtection="1">
      <alignment/>
      <protection/>
    </xf>
    <xf numFmtId="0" fontId="75" fillId="16" borderId="5" xfId="15" applyFont="1" applyFill="1" applyBorder="1" applyAlignment="1" applyProtection="1">
      <alignment/>
      <protection locked="0"/>
    </xf>
    <xf numFmtId="0" fontId="76" fillId="16" borderId="8" xfId="0" applyFont="1" applyFill="1" applyBorder="1" applyAlignment="1" applyProtection="1">
      <alignment/>
      <protection/>
    </xf>
    <xf numFmtId="0" fontId="75" fillId="16" borderId="6" xfId="15" applyFont="1" applyFill="1" applyBorder="1" applyAlignment="1" applyProtection="1">
      <alignment/>
      <protection locked="0"/>
    </xf>
    <xf numFmtId="0" fontId="76" fillId="16" borderId="9" xfId="0" applyFont="1" applyFill="1" applyBorder="1" applyAlignment="1" applyProtection="1">
      <alignment/>
      <protection/>
    </xf>
    <xf numFmtId="172" fontId="59" fillId="0" borderId="0" xfId="0" applyNumberFormat="1" applyFont="1" applyFill="1" applyBorder="1" applyAlignment="1" applyProtection="1">
      <alignment/>
      <protection/>
    </xf>
    <xf numFmtId="2" fontId="57" fillId="0" borderId="0" xfId="0" applyNumberFormat="1" applyFont="1" applyFill="1" applyBorder="1" applyAlignment="1" applyProtection="1">
      <alignment horizontal="right"/>
      <protection/>
    </xf>
    <xf numFmtId="2" fontId="58" fillId="0" borderId="0" xfId="0" applyNumberFormat="1" applyFont="1" applyFill="1" applyBorder="1" applyAlignment="1" applyProtection="1">
      <alignment horizontal="left"/>
      <protection/>
    </xf>
    <xf numFmtId="0" fontId="68" fillId="0" borderId="0" xfId="0" applyFont="1" applyAlignment="1" applyProtection="1">
      <alignment/>
      <protection/>
    </xf>
    <xf numFmtId="172" fontId="76" fillId="0" borderId="0" xfId="0" applyNumberFormat="1" applyFont="1" applyFill="1" applyBorder="1" applyAlignment="1" applyProtection="1">
      <alignment/>
      <protection locked="0"/>
    </xf>
    <xf numFmtId="0" fontId="68" fillId="0" borderId="0" xfId="0" applyFont="1" applyFill="1" applyAlignment="1" applyProtection="1">
      <alignment/>
      <protection locked="0"/>
    </xf>
    <xf numFmtId="2" fontId="77" fillId="0" borderId="0" xfId="0" applyNumberFormat="1" applyFont="1" applyFill="1" applyBorder="1" applyAlignment="1" applyProtection="1">
      <alignment horizontal="right"/>
      <protection locked="0"/>
    </xf>
    <xf numFmtId="2" fontId="74" fillId="0" borderId="0" xfId="0" applyNumberFormat="1" applyFont="1" applyFill="1" applyBorder="1" applyAlignment="1" applyProtection="1">
      <alignment horizontal="left"/>
      <protection locked="0"/>
    </xf>
    <xf numFmtId="172" fontId="56" fillId="0" borderId="0" xfId="0" applyNumberFormat="1" applyFont="1" applyFill="1" applyBorder="1" applyAlignment="1" applyProtection="1">
      <alignment/>
      <protection/>
    </xf>
    <xf numFmtId="172" fontId="6" fillId="5" borderId="26" xfId="0" applyNumberFormat="1" applyFont="1" applyFill="1" applyBorder="1" applyAlignment="1" applyProtection="1">
      <alignment/>
      <protection/>
    </xf>
    <xf numFmtId="2" fontId="6" fillId="5" borderId="28" xfId="0" applyNumberFormat="1" applyFont="1" applyFill="1" applyBorder="1" applyAlignment="1" applyProtection="1">
      <alignment horizontal="right"/>
      <protection/>
    </xf>
    <xf numFmtId="2" fontId="35" fillId="5" borderId="24" xfId="0" applyNumberFormat="1" applyFont="1" applyFill="1" applyBorder="1" applyAlignment="1" applyProtection="1">
      <alignment horizontal="left"/>
      <protection/>
    </xf>
    <xf numFmtId="0" fontId="0" fillId="0" borderId="71" xfId="0" applyBorder="1" applyAlignment="1" applyProtection="1">
      <alignment/>
      <protection/>
    </xf>
    <xf numFmtId="0" fontId="0" fillId="0" borderId="33" xfId="0" applyBorder="1" applyAlignment="1" applyProtection="1">
      <alignment/>
      <protection/>
    </xf>
    <xf numFmtId="2" fontId="0" fillId="0" borderId="0" xfId="0" applyNumberFormat="1" applyFill="1" applyAlignment="1" applyProtection="1">
      <alignment/>
      <protection/>
    </xf>
    <xf numFmtId="0" fontId="80" fillId="0" borderId="0" xfId="15" applyFont="1" applyAlignment="1">
      <alignment horizontal="center"/>
    </xf>
    <xf numFmtId="0" fontId="81" fillId="0" borderId="0" xfId="15" applyFont="1" applyAlignment="1">
      <alignment horizontal="center"/>
    </xf>
    <xf numFmtId="0" fontId="20" fillId="0" borderId="0" xfId="0" applyFont="1" applyBorder="1" applyAlignment="1" applyProtection="1">
      <alignment/>
      <protection/>
    </xf>
    <xf numFmtId="0" fontId="12" fillId="0" borderId="0" xfId="0" applyFont="1" applyBorder="1" applyAlignment="1" applyProtection="1">
      <alignment/>
      <protection/>
    </xf>
    <xf numFmtId="0" fontId="2" fillId="0" borderId="0" xfId="0" applyFont="1" applyBorder="1" applyAlignment="1" applyProtection="1">
      <alignment/>
      <protection locked="0"/>
    </xf>
    <xf numFmtId="0" fontId="39" fillId="0" borderId="0" xfId="0" applyFont="1" applyBorder="1" applyAlignment="1" applyProtection="1">
      <alignment/>
      <protection/>
    </xf>
    <xf numFmtId="0" fontId="50" fillId="0" borderId="0" xfId="0" applyFont="1" applyBorder="1" applyAlignment="1" applyProtection="1">
      <alignment/>
      <protection/>
    </xf>
    <xf numFmtId="1" fontId="5" fillId="0" borderId="0" xfId="21" applyNumberFormat="1" applyFont="1" applyBorder="1" applyAlignment="1" applyProtection="1">
      <alignment horizontal="center"/>
      <protection locked="0"/>
    </xf>
    <xf numFmtId="0" fontId="60" fillId="0" borderId="0" xfId="0" applyFont="1" applyBorder="1" applyAlignment="1" applyProtection="1">
      <alignment/>
      <protection/>
    </xf>
    <xf numFmtId="1" fontId="6" fillId="0" borderId="0" xfId="0" applyNumberFormat="1" applyFont="1" applyBorder="1" applyAlignment="1" applyProtection="1">
      <alignment/>
      <protection/>
    </xf>
    <xf numFmtId="0" fontId="0" fillId="0" borderId="0" xfId="0" applyFont="1" applyBorder="1" applyAlignment="1" applyProtection="1">
      <alignment horizontal="left"/>
      <protection/>
    </xf>
    <xf numFmtId="0" fontId="31" fillId="0" borderId="0" xfId="0" applyFont="1" applyBorder="1" applyAlignment="1" applyProtection="1">
      <alignment/>
      <protection/>
    </xf>
    <xf numFmtId="0" fontId="7" fillId="0" borderId="24" xfId="0" applyFont="1" applyFill="1" applyBorder="1" applyAlignment="1" applyProtection="1">
      <alignment horizontal="right"/>
      <protection locked="0"/>
    </xf>
    <xf numFmtId="0" fontId="82" fillId="17" borderId="0" xfId="0" applyFont="1" applyFill="1" applyBorder="1" applyAlignment="1" applyProtection="1">
      <alignment/>
      <protection/>
    </xf>
    <xf numFmtId="0" fontId="76" fillId="17" borderId="0" xfId="0" applyFont="1" applyFill="1" applyBorder="1" applyAlignment="1" applyProtection="1">
      <alignment/>
      <protection/>
    </xf>
    <xf numFmtId="10" fontId="83" fillId="17" borderId="0" xfId="21" applyNumberFormat="1" applyFont="1" applyFill="1" applyBorder="1" applyAlignment="1" applyProtection="1">
      <alignment horizontal="left"/>
      <protection/>
    </xf>
    <xf numFmtId="209" fontId="83" fillId="17" borderId="0" xfId="0" applyNumberFormat="1" applyFont="1" applyFill="1" applyBorder="1" applyAlignment="1" applyProtection="1">
      <alignment horizontal="left"/>
      <protection/>
    </xf>
    <xf numFmtId="0" fontId="70" fillId="0" borderId="0" xfId="0" applyFont="1" applyBorder="1" applyAlignment="1" applyProtection="1">
      <alignment/>
      <protection/>
    </xf>
    <xf numFmtId="0" fontId="5" fillId="0" borderId="0" xfId="0" applyFont="1" applyBorder="1" applyAlignment="1" applyProtection="1">
      <alignment horizontal="center"/>
      <protection locked="0"/>
    </xf>
    <xf numFmtId="0" fontId="42" fillId="0" borderId="0" xfId="0" applyFont="1" applyBorder="1" applyAlignment="1" applyProtection="1">
      <alignment horizontal="right"/>
      <protection/>
    </xf>
    <xf numFmtId="0" fontId="42" fillId="0" borderId="0" xfId="0" applyFont="1" applyBorder="1" applyAlignment="1" applyProtection="1">
      <alignment/>
      <protection/>
    </xf>
    <xf numFmtId="0" fontId="62" fillId="5" borderId="0" xfId="0" applyFont="1" applyFill="1" applyBorder="1" applyAlignment="1" applyProtection="1">
      <alignment/>
      <protection/>
    </xf>
    <xf numFmtId="9" fontId="7" fillId="5" borderId="0" xfId="21" applyFont="1" applyFill="1" applyBorder="1" applyAlignment="1" applyProtection="1">
      <alignment horizontal="center"/>
      <protection/>
    </xf>
    <xf numFmtId="0" fontId="7" fillId="5" borderId="0" xfId="0" applyFont="1" applyFill="1" applyBorder="1" applyAlignment="1" applyProtection="1">
      <alignment/>
      <protection/>
    </xf>
    <xf numFmtId="0" fontId="5" fillId="5" borderId="0" xfId="0" applyFont="1" applyFill="1" applyBorder="1" applyAlignment="1" applyProtection="1">
      <alignment horizontal="center"/>
      <protection locked="0"/>
    </xf>
    <xf numFmtId="0" fontId="14" fillId="0" borderId="0" xfId="0" applyFont="1" applyBorder="1" applyAlignment="1" applyProtection="1">
      <alignment/>
      <protection/>
    </xf>
    <xf numFmtId="9" fontId="22" fillId="0" borderId="18" xfId="0" applyNumberFormat="1" applyFont="1" applyBorder="1" applyAlignment="1" applyProtection="1">
      <alignment/>
      <protection/>
    </xf>
    <xf numFmtId="10" fontId="7" fillId="0" borderId="18" xfId="0" applyNumberFormat="1" applyFont="1" applyBorder="1" applyAlignment="1" applyProtection="1">
      <alignment/>
      <protection/>
    </xf>
    <xf numFmtId="2" fontId="7" fillId="0" borderId="30" xfId="0" applyNumberFormat="1" applyFont="1" applyBorder="1" applyAlignment="1" applyProtection="1">
      <alignment horizontal="center"/>
      <protection/>
    </xf>
    <xf numFmtId="2" fontId="7" fillId="0" borderId="15" xfId="19" applyNumberFormat="1" applyFont="1" applyBorder="1" applyAlignment="1" applyProtection="1">
      <alignment horizontal="left"/>
      <protection/>
    </xf>
    <xf numFmtId="2" fontId="7" fillId="0" borderId="66" xfId="0" applyNumberFormat="1" applyFont="1" applyBorder="1" applyAlignment="1" applyProtection="1">
      <alignment horizontal="center"/>
      <protection/>
    </xf>
    <xf numFmtId="0" fontId="7" fillId="0" borderId="24" xfId="0" applyFont="1" applyFill="1" applyBorder="1" applyAlignment="1" applyProtection="1">
      <alignment horizontal="right"/>
      <protection/>
    </xf>
    <xf numFmtId="172" fontId="7" fillId="0" borderId="18" xfId="0" applyNumberFormat="1" applyFont="1" applyFill="1" applyBorder="1" applyAlignment="1" applyProtection="1">
      <alignment horizontal="center"/>
      <protection/>
    </xf>
    <xf numFmtId="2" fontId="4" fillId="0" borderId="0" xfId="0" applyNumberFormat="1" applyFont="1" applyBorder="1" applyAlignment="1" applyProtection="1">
      <alignment horizontal="center" vertical="center"/>
      <protection/>
    </xf>
    <xf numFmtId="0" fontId="63" fillId="0" borderId="0" xfId="0" applyFont="1" applyBorder="1" applyAlignment="1" applyProtection="1">
      <alignment/>
      <protection/>
    </xf>
    <xf numFmtId="0" fontId="84" fillId="7" borderId="0" xfId="0" applyFont="1" applyFill="1" applyBorder="1" applyAlignment="1" applyProtection="1">
      <alignment/>
      <protection/>
    </xf>
    <xf numFmtId="0" fontId="0" fillId="7" borderId="0" xfId="0" applyFill="1" applyBorder="1" applyAlignment="1" applyProtection="1">
      <alignment/>
      <protection/>
    </xf>
    <xf numFmtId="0" fontId="0" fillId="0" borderId="22" xfId="0" applyBorder="1" applyAlignment="1" applyProtection="1">
      <alignment/>
      <protection locked="0"/>
    </xf>
    <xf numFmtId="0" fontId="39" fillId="0" borderId="25" xfId="0" applyFont="1" applyBorder="1" applyAlignment="1" applyProtection="1">
      <alignment/>
      <protection locked="0"/>
    </xf>
    <xf numFmtId="9" fontId="7" fillId="0" borderId="0" xfId="21" applyFont="1" applyAlignment="1" applyProtection="1">
      <alignment horizontal="center"/>
      <protection locked="0"/>
    </xf>
    <xf numFmtId="9" fontId="7" fillId="5" borderId="7" xfId="21" applyFont="1" applyFill="1" applyBorder="1" applyAlignment="1" applyProtection="1">
      <alignment horizontal="center"/>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mp cargos'!A1" /><Relationship Id="rId2" Type="http://schemas.openxmlformats.org/officeDocument/2006/relationships/hyperlink" Target="#'Imp Hs Media'!A1" /><Relationship Id="rId3" Type="http://schemas.openxmlformats.org/officeDocument/2006/relationships/hyperlink" Target="#'Imp Hs Sup'!A1" /><Relationship Id="rId4" Type="http://schemas.openxmlformats.org/officeDocument/2006/relationships/hyperlink" Target="#'Imp cargos'!A1" /><Relationship Id="rId5" Type="http://schemas.openxmlformats.org/officeDocument/2006/relationships/hyperlink" Target="#'Imp Hs Media'!A1" /><Relationship Id="rId6" Type="http://schemas.openxmlformats.org/officeDocument/2006/relationships/hyperlink" Target="#'Imp Hs Su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276225</xdr:colOff>
      <xdr:row>67</xdr:row>
      <xdr:rowOff>104775</xdr:rowOff>
    </xdr:from>
    <xdr:to>
      <xdr:col>7</xdr:col>
      <xdr:colOff>790575</xdr:colOff>
      <xdr:row>67</xdr:row>
      <xdr:rowOff>104775</xdr:rowOff>
    </xdr:to>
    <xdr:sp>
      <xdr:nvSpPr>
        <xdr:cNvPr id="1" name="Line 217"/>
        <xdr:cNvSpPr>
          <a:spLocks/>
        </xdr:cNvSpPr>
      </xdr:nvSpPr>
      <xdr:spPr>
        <a:xfrm flipV="1">
          <a:off x="7677150" y="11953875"/>
          <a:ext cx="514350" cy="0"/>
        </a:xfrm>
        <a:prstGeom prst="line">
          <a:avLst/>
        </a:prstGeom>
        <a:noFill/>
        <a:ln w="38100"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182</xdr:row>
      <xdr:rowOff>104775</xdr:rowOff>
    </xdr:from>
    <xdr:to>
      <xdr:col>6</xdr:col>
      <xdr:colOff>19050</xdr:colOff>
      <xdr:row>184</xdr:row>
      <xdr:rowOff>9525</xdr:rowOff>
    </xdr:to>
    <xdr:sp>
      <xdr:nvSpPr>
        <xdr:cNvPr id="2" name="Rectangle 1002">
          <a:hlinkClick r:id="rId1"/>
        </xdr:cNvPr>
        <xdr:cNvSpPr>
          <a:spLocks/>
        </xdr:cNvSpPr>
      </xdr:nvSpPr>
      <xdr:spPr>
        <a:xfrm>
          <a:off x="666750" y="23298150"/>
          <a:ext cx="5543550" cy="333375"/>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sz="1600" b="1" i="0" u="none" baseline="0">
              <a:solidFill>
                <a:srgbClr val="FFFFFF"/>
              </a:solidFill>
              <a:latin typeface="Arial"/>
              <a:ea typeface="Arial"/>
              <a:cs typeface="Arial"/>
            </a:rPr>
            <a:t>Ir a La Sección de Impresión de recibo de cargos</a:t>
          </a:r>
        </a:p>
      </xdr:txBody>
    </xdr:sp>
    <xdr:clientData fLocksWithSheet="0"/>
  </xdr:twoCellAnchor>
  <xdr:twoCellAnchor>
    <xdr:from>
      <xdr:col>1</xdr:col>
      <xdr:colOff>9525</xdr:colOff>
      <xdr:row>232</xdr:row>
      <xdr:rowOff>142875</xdr:rowOff>
    </xdr:from>
    <xdr:to>
      <xdr:col>6</xdr:col>
      <xdr:colOff>19050</xdr:colOff>
      <xdr:row>234</xdr:row>
      <xdr:rowOff>76200</xdr:rowOff>
    </xdr:to>
    <xdr:sp>
      <xdr:nvSpPr>
        <xdr:cNvPr id="3" name="Rectangle 1003">
          <a:hlinkClick r:id="rId2"/>
        </xdr:cNvPr>
        <xdr:cNvSpPr>
          <a:spLocks/>
        </xdr:cNvSpPr>
      </xdr:nvSpPr>
      <xdr:spPr>
        <a:xfrm>
          <a:off x="666750" y="33585150"/>
          <a:ext cx="5543550" cy="333375"/>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sz="1500" b="1" i="0" u="none" baseline="0">
              <a:solidFill>
                <a:srgbClr val="FFFFFF"/>
              </a:solidFill>
              <a:latin typeface="Arial"/>
              <a:ea typeface="Arial"/>
              <a:cs typeface="Arial"/>
            </a:rPr>
            <a:t>Ir a La Sección de Impresión de recibo de Hs. Nivel Medio</a:t>
          </a:r>
        </a:p>
      </xdr:txBody>
    </xdr:sp>
    <xdr:clientData fLocksWithSheet="0"/>
  </xdr:twoCellAnchor>
  <xdr:twoCellAnchor>
    <xdr:from>
      <xdr:col>1</xdr:col>
      <xdr:colOff>9525</xdr:colOff>
      <xdr:row>280</xdr:row>
      <xdr:rowOff>104775</xdr:rowOff>
    </xdr:from>
    <xdr:to>
      <xdr:col>6</xdr:col>
      <xdr:colOff>19050</xdr:colOff>
      <xdr:row>282</xdr:row>
      <xdr:rowOff>38100</xdr:rowOff>
    </xdr:to>
    <xdr:sp>
      <xdr:nvSpPr>
        <xdr:cNvPr id="4" name="Rectangle 1004">
          <a:hlinkClick r:id="rId3"/>
        </xdr:cNvPr>
        <xdr:cNvSpPr>
          <a:spLocks/>
        </xdr:cNvSpPr>
      </xdr:nvSpPr>
      <xdr:spPr>
        <a:xfrm>
          <a:off x="666750" y="43138725"/>
          <a:ext cx="5543550" cy="333375"/>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sz="1500" b="1" i="0" u="none" baseline="0">
              <a:solidFill>
                <a:srgbClr val="FFFFFF"/>
              </a:solidFill>
              <a:latin typeface="Arial"/>
              <a:ea typeface="Arial"/>
              <a:cs typeface="Arial"/>
            </a:rPr>
            <a:t>Ir a La Sección de Impresión de recibo de Hs. Nivel Superior</a:t>
          </a:r>
        </a:p>
      </xdr:txBody>
    </xdr:sp>
    <xdr:clientData fLocksWithSheet="0"/>
  </xdr:twoCellAnchor>
  <xdr:twoCellAnchor>
    <xdr:from>
      <xdr:col>10</xdr:col>
      <xdr:colOff>9525</xdr:colOff>
      <xdr:row>182</xdr:row>
      <xdr:rowOff>104775</xdr:rowOff>
    </xdr:from>
    <xdr:to>
      <xdr:col>15</xdr:col>
      <xdr:colOff>19050</xdr:colOff>
      <xdr:row>184</xdr:row>
      <xdr:rowOff>9525</xdr:rowOff>
    </xdr:to>
    <xdr:sp>
      <xdr:nvSpPr>
        <xdr:cNvPr id="5" name="Rectangle 1006">
          <a:hlinkClick r:id="rId4"/>
        </xdr:cNvPr>
        <xdr:cNvSpPr>
          <a:spLocks/>
        </xdr:cNvSpPr>
      </xdr:nvSpPr>
      <xdr:spPr>
        <a:xfrm>
          <a:off x="8334375" y="23298150"/>
          <a:ext cx="6257925" cy="333375"/>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sz="1600" b="1" i="0" u="none" baseline="0">
              <a:solidFill>
                <a:srgbClr val="FFFFFF"/>
              </a:solidFill>
              <a:latin typeface="Arial"/>
              <a:ea typeface="Arial"/>
              <a:cs typeface="Arial"/>
            </a:rPr>
            <a:t>Ir a La Sección de Impresión de recibo de cargos</a:t>
          </a:r>
        </a:p>
      </xdr:txBody>
    </xdr:sp>
    <xdr:clientData fLocksWithSheet="0"/>
  </xdr:twoCellAnchor>
  <xdr:twoCellAnchor>
    <xdr:from>
      <xdr:col>10</xdr:col>
      <xdr:colOff>9525</xdr:colOff>
      <xdr:row>232</xdr:row>
      <xdr:rowOff>142875</xdr:rowOff>
    </xdr:from>
    <xdr:to>
      <xdr:col>15</xdr:col>
      <xdr:colOff>19050</xdr:colOff>
      <xdr:row>234</xdr:row>
      <xdr:rowOff>76200</xdr:rowOff>
    </xdr:to>
    <xdr:sp>
      <xdr:nvSpPr>
        <xdr:cNvPr id="6" name="Rectangle 1007">
          <a:hlinkClick r:id="rId5"/>
        </xdr:cNvPr>
        <xdr:cNvSpPr>
          <a:spLocks/>
        </xdr:cNvSpPr>
      </xdr:nvSpPr>
      <xdr:spPr>
        <a:xfrm>
          <a:off x="8334375" y="33585150"/>
          <a:ext cx="6257925" cy="333375"/>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sz="1500" b="1" i="0" u="none" baseline="0">
              <a:solidFill>
                <a:srgbClr val="FFFFFF"/>
              </a:solidFill>
              <a:latin typeface="Arial"/>
              <a:ea typeface="Arial"/>
              <a:cs typeface="Arial"/>
            </a:rPr>
            <a:t>Ir a La Sección de Impresión de recibo de Hs. Nivel Medio</a:t>
          </a:r>
        </a:p>
      </xdr:txBody>
    </xdr:sp>
    <xdr:clientData fLocksWithSheet="0"/>
  </xdr:twoCellAnchor>
  <xdr:twoCellAnchor>
    <xdr:from>
      <xdr:col>10</xdr:col>
      <xdr:colOff>9525</xdr:colOff>
      <xdr:row>280</xdr:row>
      <xdr:rowOff>104775</xdr:rowOff>
    </xdr:from>
    <xdr:to>
      <xdr:col>15</xdr:col>
      <xdr:colOff>19050</xdr:colOff>
      <xdr:row>282</xdr:row>
      <xdr:rowOff>38100</xdr:rowOff>
    </xdr:to>
    <xdr:sp>
      <xdr:nvSpPr>
        <xdr:cNvPr id="7" name="Rectangle 1008">
          <a:hlinkClick r:id="rId6"/>
        </xdr:cNvPr>
        <xdr:cNvSpPr>
          <a:spLocks/>
        </xdr:cNvSpPr>
      </xdr:nvSpPr>
      <xdr:spPr>
        <a:xfrm>
          <a:off x="8334375" y="43138725"/>
          <a:ext cx="6257925" cy="333375"/>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sz="1500" b="1" i="0" u="none" baseline="0">
              <a:solidFill>
                <a:srgbClr val="FFFFFF"/>
              </a:solidFill>
              <a:latin typeface="Arial"/>
              <a:ea typeface="Arial"/>
              <a:cs typeface="Arial"/>
            </a:rPr>
            <a:t>Ir a La Sección de Impresión de recibo de Hs. Nivel Superior</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 TargetMode="External" /><Relationship Id="rId2" Type="http://schemas.openxmlformats.org/officeDocument/2006/relationships/hyperlink" Target="." TargetMode="External" /><Relationship Id="rId3" Type="http://schemas.openxmlformats.org/officeDocument/2006/relationships/hyperlink" Target="http://www.porunagmerdetodos.com.ar/" TargetMode="External" /><Relationship Id="rId4" Type="http://schemas.openxmlformats.org/officeDocument/2006/relationships/hyperlink" Target="http://www.porunagmerdetodos.com.ar/" TargetMode="External" /><Relationship Id="rId5" Type="http://schemas.openxmlformats.org/officeDocument/2006/relationships/hyperlink" Target="mailto:victorhutt@victorhutt.com.ar" TargetMode="External" /><Relationship Id="rId6" Type="http://schemas.openxmlformats.org/officeDocument/2006/relationships/hyperlink" Target="mailto:victorhutt@victorhutt.com.ar"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
    <tabColor indexed="41"/>
  </sheetPr>
  <dimension ref="A1:AJ352"/>
  <sheetViews>
    <sheetView showGridLines="0" tabSelected="1" zoomScale="80" zoomScaleNormal="80" zoomScaleSheetLayoutView="75" workbookViewId="0" topLeftCell="A1">
      <selection activeCell="A1" sqref="A1"/>
    </sheetView>
  </sheetViews>
  <sheetFormatPr defaultColWidth="11.421875" defaultRowHeight="12.75"/>
  <cols>
    <col min="1" max="1" width="9.8515625" style="3" customWidth="1"/>
    <col min="2" max="2" width="14.421875" style="3" customWidth="1"/>
    <col min="3" max="3" width="11.57421875" style="3" bestFit="1" customWidth="1"/>
    <col min="4" max="4" width="28.421875" style="3" customWidth="1"/>
    <col min="5" max="5" width="14.57421875" style="3" customWidth="1"/>
    <col min="6" max="6" width="14.00390625" style="3" customWidth="1"/>
    <col min="7" max="7" width="18.140625" style="3" customWidth="1"/>
    <col min="8" max="8" width="13.8515625" style="3" customWidth="1"/>
    <col min="9" max="9" width="13.7109375" style="3" hidden="1" customWidth="1"/>
    <col min="10" max="10" width="27.7109375" style="3" hidden="1" customWidth="1"/>
    <col min="11" max="11" width="14.8515625" style="3" customWidth="1"/>
    <col min="12" max="12" width="15.57421875" style="3" customWidth="1"/>
    <col min="13" max="13" width="31.28125" style="3" customWidth="1"/>
    <col min="14" max="14" width="14.140625" style="3" customWidth="1"/>
    <col min="15" max="15" width="17.8515625" style="3" customWidth="1"/>
    <col min="16" max="16" width="28.28125" style="3" customWidth="1"/>
    <col min="17" max="17" width="13.00390625" style="3" customWidth="1"/>
    <col min="18" max="18" width="25.00390625" style="3" customWidth="1"/>
    <col min="19" max="19" width="20.7109375" style="3" customWidth="1"/>
    <col min="20" max="20" width="13.00390625" style="3" customWidth="1"/>
    <col min="21" max="21" width="14.00390625" style="3" customWidth="1"/>
    <col min="22" max="22" width="25.57421875" style="3" customWidth="1"/>
    <col min="23" max="23" width="18.28125" style="3" customWidth="1"/>
    <col min="24" max="24" width="27.57421875" style="3" customWidth="1"/>
    <col min="25" max="25" width="12.8515625" style="3" customWidth="1"/>
    <col min="26" max="26" width="15.57421875" style="3" customWidth="1"/>
    <col min="27" max="29" width="11.421875" style="3" customWidth="1"/>
    <col min="30" max="30" width="15.28125" style="3" customWidth="1"/>
    <col min="31" max="31" width="14.00390625" style="3" bestFit="1" customWidth="1"/>
    <col min="32" max="32" width="11.421875" style="3" customWidth="1"/>
    <col min="33" max="33" width="17.57421875" style="3" customWidth="1"/>
    <col min="34" max="36" width="11.421875" style="3" customWidth="1"/>
    <col min="37" max="37" width="14.57421875" style="3" customWidth="1"/>
    <col min="38" max="38" width="12.421875" style="3" bestFit="1" customWidth="1"/>
    <col min="39" max="39" width="11.421875" style="3" customWidth="1"/>
    <col min="40" max="40" width="14.00390625" style="3" bestFit="1" customWidth="1"/>
    <col min="41" max="16384" width="11.421875" style="3" customWidth="1"/>
  </cols>
  <sheetData>
    <row r="1" spans="1:11" ht="27.75" customHeight="1" thickBot="1">
      <c r="A1" s="468"/>
      <c r="B1" s="355" t="s">
        <v>537</v>
      </c>
      <c r="C1" s="351"/>
      <c r="D1" s="351"/>
      <c r="E1" s="351"/>
      <c r="F1" s="351"/>
      <c r="G1" s="352"/>
      <c r="H1" s="347"/>
      <c r="I1" s="347"/>
      <c r="J1" s="347"/>
      <c r="K1" s="348"/>
    </row>
    <row r="2" spans="1:11" ht="24" thickBot="1">
      <c r="A2" s="342"/>
      <c r="B2" s="356" t="s">
        <v>557</v>
      </c>
      <c r="C2" s="353"/>
      <c r="D2" s="353"/>
      <c r="E2" s="353"/>
      <c r="F2" s="353"/>
      <c r="G2" s="354"/>
      <c r="H2" s="349"/>
      <c r="I2" s="349"/>
      <c r="J2" s="349"/>
      <c r="K2" s="350"/>
    </row>
    <row r="3" spans="1:11" ht="18.75" thickBot="1">
      <c r="A3" s="343"/>
      <c r="B3" s="344"/>
      <c r="C3" s="345"/>
      <c r="D3" s="345"/>
      <c r="E3" s="345"/>
      <c r="F3" s="345"/>
      <c r="G3" s="343"/>
      <c r="H3" s="343"/>
      <c r="I3" s="343"/>
      <c r="J3" s="343"/>
      <c r="K3" s="346"/>
    </row>
    <row r="4" ht="16.5" thickBot="1">
      <c r="B4" s="12"/>
    </row>
    <row r="5" spans="2:7" ht="18.75" thickBot="1">
      <c r="B5" s="129" t="s">
        <v>60</v>
      </c>
      <c r="C5" s="471" t="s">
        <v>34</v>
      </c>
      <c r="D5" s="472"/>
      <c r="E5" s="129" t="s">
        <v>60</v>
      </c>
      <c r="F5" s="29"/>
      <c r="G5" s="29"/>
    </row>
    <row r="6" spans="3:4" ht="18">
      <c r="C6" s="473" t="s">
        <v>431</v>
      </c>
      <c r="D6" s="474"/>
    </row>
    <row r="7" spans="2:4" ht="18">
      <c r="B7" s="130"/>
      <c r="C7" s="473" t="s">
        <v>35</v>
      </c>
      <c r="D7" s="474"/>
    </row>
    <row r="8" spans="2:4" ht="18">
      <c r="B8" s="130"/>
      <c r="C8" s="473" t="s">
        <v>36</v>
      </c>
      <c r="D8" s="474"/>
    </row>
    <row r="9" spans="2:7" ht="24" customHeight="1" thickBot="1">
      <c r="B9" s="129" t="s">
        <v>60</v>
      </c>
      <c r="C9" s="475" t="s">
        <v>430</v>
      </c>
      <c r="D9" s="476"/>
      <c r="E9" s="129" t="s">
        <v>60</v>
      </c>
      <c r="G9" s="294" t="s">
        <v>499</v>
      </c>
    </row>
    <row r="10" ht="12.75"/>
    <row r="11" ht="12.75">
      <c r="A11" s="13"/>
    </row>
    <row r="12" spans="1:2" ht="12.75">
      <c r="A12" s="27"/>
      <c r="B12" s="3" t="s">
        <v>535</v>
      </c>
    </row>
    <row r="13" ht="12.75">
      <c r="A13" s="27"/>
    </row>
    <row r="14" ht="18">
      <c r="A14" s="295" t="s">
        <v>26</v>
      </c>
    </row>
    <row r="15" spans="1:5" ht="13.5" thickBot="1">
      <c r="A15" s="131"/>
      <c r="B15" s="131"/>
      <c r="C15" s="131"/>
      <c r="D15" s="282"/>
      <c r="E15" s="132"/>
    </row>
    <row r="16" spans="1:5" ht="21.75" customHeight="1" thickBot="1" thickTop="1">
      <c r="A16" s="133" t="s">
        <v>34</v>
      </c>
      <c r="B16" s="125"/>
      <c r="C16" s="290" t="s">
        <v>54</v>
      </c>
      <c r="D16" s="289" t="s">
        <v>54</v>
      </c>
      <c r="E16" s="134" t="s">
        <v>54</v>
      </c>
    </row>
    <row r="17" spans="1:5" ht="15.75" customHeight="1">
      <c r="A17" s="135"/>
      <c r="B17" s="136"/>
      <c r="C17" s="136"/>
      <c r="D17" s="282"/>
      <c r="E17" s="132"/>
    </row>
    <row r="18" spans="1:8" ht="15.75">
      <c r="A18" s="137" t="s">
        <v>432</v>
      </c>
      <c r="B18" s="21"/>
      <c r="C18" s="21"/>
      <c r="D18" s="21"/>
      <c r="E18" s="21"/>
      <c r="F18" s="21"/>
      <c r="G18" s="21"/>
      <c r="H18" s="21"/>
    </row>
    <row r="19" spans="1:8" ht="15.75">
      <c r="A19" s="123" t="s">
        <v>435</v>
      </c>
      <c r="B19" s="21"/>
      <c r="C19" s="21"/>
      <c r="D19" s="21"/>
      <c r="E19" s="21"/>
      <c r="F19" s="21"/>
      <c r="G19" s="21"/>
      <c r="H19" s="21"/>
    </row>
    <row r="20" spans="1:8" ht="15">
      <c r="A20" s="123"/>
      <c r="B20" s="21"/>
      <c r="C20" s="21"/>
      <c r="D20" s="21"/>
      <c r="E20" s="21"/>
      <c r="F20" s="21"/>
      <c r="G20" s="21"/>
      <c r="H20" s="21"/>
    </row>
    <row r="21" spans="1:8" ht="15.75">
      <c r="A21" s="123" t="s">
        <v>436</v>
      </c>
      <c r="B21" s="21"/>
      <c r="C21" s="21"/>
      <c r="D21" s="21"/>
      <c r="E21" s="21"/>
      <c r="F21" s="21"/>
      <c r="G21" s="21"/>
      <c r="H21" s="21"/>
    </row>
    <row r="22" spans="1:8" ht="15">
      <c r="A22" s="123"/>
      <c r="B22" s="21"/>
      <c r="C22" s="21"/>
      <c r="D22" s="21"/>
      <c r="E22" s="21"/>
      <c r="F22" s="21"/>
      <c r="G22" s="21"/>
      <c r="H22" s="21"/>
    </row>
    <row r="23" spans="1:8" ht="15">
      <c r="A23" s="123" t="s">
        <v>27</v>
      </c>
      <c r="B23" s="21"/>
      <c r="C23" s="21"/>
      <c r="D23" s="21"/>
      <c r="E23" s="21"/>
      <c r="F23" s="109"/>
      <c r="G23" s="21"/>
      <c r="H23" s="21"/>
    </row>
    <row r="24" spans="1:8" ht="15">
      <c r="A24" s="123" t="s">
        <v>28</v>
      </c>
      <c r="B24" s="21"/>
      <c r="C24" s="21"/>
      <c r="D24" s="21"/>
      <c r="E24" s="21"/>
      <c r="F24" s="21"/>
      <c r="G24" s="21"/>
      <c r="H24" s="21"/>
    </row>
    <row r="25" spans="1:8" ht="15">
      <c r="A25" s="123"/>
      <c r="B25" s="21"/>
      <c r="C25" s="21"/>
      <c r="D25" s="21"/>
      <c r="E25" s="21"/>
      <c r="F25" s="21"/>
      <c r="G25" s="21"/>
      <c r="H25" s="21"/>
    </row>
    <row r="26" spans="1:8" ht="15">
      <c r="A26" s="123" t="s">
        <v>538</v>
      </c>
      <c r="B26" s="21"/>
      <c r="C26" s="21"/>
      <c r="D26" s="21"/>
      <c r="E26" s="21"/>
      <c r="F26" s="21"/>
      <c r="G26" s="21"/>
      <c r="H26" s="21"/>
    </row>
    <row r="27" spans="1:8" ht="15.75">
      <c r="A27" s="123" t="s">
        <v>450</v>
      </c>
      <c r="B27" s="21"/>
      <c r="C27" s="21"/>
      <c r="D27" s="21"/>
      <c r="E27" s="21"/>
      <c r="F27" s="21"/>
      <c r="G27" s="21"/>
      <c r="H27" s="21"/>
    </row>
    <row r="28" spans="1:8" ht="14.25">
      <c r="A28" s="121"/>
      <c r="B28" s="21"/>
      <c r="C28" s="21"/>
      <c r="D28" s="21"/>
      <c r="E28" s="21"/>
      <c r="F28" s="21"/>
      <c r="G28" s="21"/>
      <c r="H28" s="21"/>
    </row>
    <row r="29" spans="1:8" ht="15">
      <c r="A29" s="123" t="s">
        <v>433</v>
      </c>
      <c r="B29" s="21"/>
      <c r="C29" s="21"/>
      <c r="D29" s="21"/>
      <c r="E29" s="21"/>
      <c r="F29" s="21"/>
      <c r="G29" s="21"/>
      <c r="H29" s="21"/>
    </row>
    <row r="30" spans="1:8" ht="15">
      <c r="A30" s="123" t="s">
        <v>486</v>
      </c>
      <c r="B30" s="21"/>
      <c r="C30" s="21"/>
      <c r="D30" s="21"/>
      <c r="E30" s="21"/>
      <c r="F30" s="21"/>
      <c r="G30" s="21"/>
      <c r="H30" s="21"/>
    </row>
    <row r="31" spans="1:8" ht="15">
      <c r="A31" s="123" t="s">
        <v>434</v>
      </c>
      <c r="B31" s="21"/>
      <c r="C31" s="21"/>
      <c r="D31" s="21"/>
      <c r="E31" s="21"/>
      <c r="F31" s="21"/>
      <c r="G31" s="21"/>
      <c r="H31" s="21"/>
    </row>
    <row r="32" spans="1:8" ht="15.75">
      <c r="A32" s="121"/>
      <c r="B32" s="392" t="s">
        <v>440</v>
      </c>
      <c r="C32" s="21"/>
      <c r="D32" s="21"/>
      <c r="E32" s="21"/>
      <c r="F32" s="21"/>
      <c r="G32" s="21"/>
      <c r="H32" s="21"/>
    </row>
    <row r="33" spans="1:8" ht="15.75">
      <c r="A33" s="121"/>
      <c r="B33" s="392"/>
      <c r="C33" s="21"/>
      <c r="D33" s="21"/>
      <c r="E33" s="21"/>
      <c r="F33" s="21"/>
      <c r="G33" s="21"/>
      <c r="H33" s="21"/>
    </row>
    <row r="34" spans="1:8" ht="15.75">
      <c r="A34" s="469" t="s">
        <v>546</v>
      </c>
      <c r="B34" s="470"/>
      <c r="C34" s="21"/>
      <c r="D34" s="21"/>
      <c r="E34" s="21"/>
      <c r="F34" s="21"/>
      <c r="G34" s="21"/>
      <c r="H34" s="21"/>
    </row>
    <row r="35" spans="1:8" ht="15.75">
      <c r="A35" s="121" t="s">
        <v>544</v>
      </c>
      <c r="B35" s="122"/>
      <c r="C35" s="21"/>
      <c r="D35" s="21"/>
      <c r="E35" s="21"/>
      <c r="F35" s="21"/>
      <c r="G35" s="21"/>
      <c r="H35" s="21"/>
    </row>
    <row r="36" spans="1:8" ht="15.75">
      <c r="A36" s="121" t="s">
        <v>545</v>
      </c>
      <c r="B36" s="122"/>
      <c r="C36" s="21"/>
      <c r="D36" s="21"/>
      <c r="E36" s="21"/>
      <c r="F36" s="21"/>
      <c r="G36" s="21"/>
      <c r="H36" s="21"/>
    </row>
    <row r="37" spans="1:8" ht="15.75">
      <c r="A37" s="121" t="s">
        <v>558</v>
      </c>
      <c r="B37" s="122"/>
      <c r="C37" s="21"/>
      <c r="D37" s="21"/>
      <c r="E37" s="21"/>
      <c r="F37" s="21"/>
      <c r="G37" s="21"/>
      <c r="H37" s="21"/>
    </row>
    <row r="38" spans="1:8" ht="15">
      <c r="A38" s="305"/>
      <c r="B38" s="21"/>
      <c r="C38" s="21"/>
      <c r="D38" s="21"/>
      <c r="E38" s="21"/>
      <c r="F38" s="21"/>
      <c r="G38" s="21"/>
      <c r="H38" s="21"/>
    </row>
    <row r="39" spans="1:8" ht="18">
      <c r="A39" s="357" t="s">
        <v>539</v>
      </c>
      <c r="B39" s="335"/>
      <c r="C39" s="335"/>
      <c r="D39" s="335"/>
      <c r="E39" s="335"/>
      <c r="F39" s="335"/>
      <c r="G39" s="21"/>
      <c r="H39" s="21"/>
    </row>
    <row r="40" spans="1:8" ht="12.75">
      <c r="A40" s="21"/>
      <c r="B40" s="21"/>
      <c r="C40" s="21"/>
      <c r="D40" s="21"/>
      <c r="E40" s="21"/>
      <c r="F40" s="21"/>
      <c r="G40" s="21"/>
      <c r="H40" s="21"/>
    </row>
    <row r="41" spans="1:8" ht="15.75">
      <c r="A41" s="307" t="s">
        <v>509</v>
      </c>
      <c r="B41" s="308"/>
      <c r="C41" s="306"/>
      <c r="D41" s="21"/>
      <c r="E41" s="21"/>
      <c r="F41" s="21"/>
      <c r="G41" s="21"/>
      <c r="H41" s="21"/>
    </row>
    <row r="42" spans="1:8" ht="15.75">
      <c r="A42" s="308" t="s">
        <v>540</v>
      </c>
      <c r="B42" s="308"/>
      <c r="C42" s="306"/>
      <c r="D42" s="21"/>
      <c r="E42" s="21"/>
      <c r="F42" s="21"/>
      <c r="G42" s="21"/>
      <c r="H42" s="21"/>
    </row>
    <row r="43" spans="1:8" ht="15.75">
      <c r="A43" s="308" t="s">
        <v>505</v>
      </c>
      <c r="B43" s="308"/>
      <c r="C43" s="306"/>
      <c r="D43" s="21"/>
      <c r="E43" s="21"/>
      <c r="F43" s="21"/>
      <c r="G43" s="21"/>
      <c r="H43" s="21"/>
    </row>
    <row r="44" spans="1:8" ht="15.75">
      <c r="A44" s="308" t="s">
        <v>506</v>
      </c>
      <c r="B44" s="308"/>
      <c r="C44" s="306"/>
      <c r="D44" s="21"/>
      <c r="E44" s="21"/>
      <c r="F44" s="21"/>
      <c r="G44" s="21"/>
      <c r="H44" s="21"/>
    </row>
    <row r="45" spans="1:8" ht="15.75">
      <c r="A45" s="308" t="s">
        <v>507</v>
      </c>
      <c r="B45" s="308"/>
      <c r="C45" s="306"/>
      <c r="D45" s="21"/>
      <c r="E45" s="21"/>
      <c r="F45" s="21"/>
      <c r="G45" s="21"/>
      <c r="H45" s="21"/>
    </row>
    <row r="46" spans="1:8" ht="15.75">
      <c r="A46" s="308" t="s">
        <v>525</v>
      </c>
      <c r="B46" s="308"/>
      <c r="C46" s="306"/>
      <c r="D46" s="21"/>
      <c r="E46" s="21"/>
      <c r="F46" s="21"/>
      <c r="G46" s="21"/>
      <c r="H46" s="21"/>
    </row>
    <row r="47" spans="1:8" s="257" customFormat="1" ht="15.75">
      <c r="A47" s="309" t="s">
        <v>541</v>
      </c>
      <c r="B47" s="308"/>
      <c r="C47" s="306"/>
      <c r="D47" s="258"/>
      <c r="E47" s="258"/>
      <c r="F47" s="258"/>
      <c r="G47" s="258"/>
      <c r="H47" s="258"/>
    </row>
    <row r="48" spans="1:8" s="257" customFormat="1" ht="15.75">
      <c r="A48" s="309" t="s">
        <v>508</v>
      </c>
      <c r="B48" s="308"/>
      <c r="C48" s="306"/>
      <c r="D48" s="258"/>
      <c r="E48" s="258"/>
      <c r="F48" s="258"/>
      <c r="G48" s="258"/>
      <c r="H48" s="258"/>
    </row>
    <row r="49" spans="2:8" ht="12.75">
      <c r="B49" s="21"/>
      <c r="C49" s="21"/>
      <c r="D49" s="21"/>
      <c r="E49" s="21"/>
      <c r="F49" s="21"/>
      <c r="G49" s="21"/>
      <c r="H49" s="21"/>
    </row>
    <row r="50" spans="1:8" ht="15">
      <c r="A50" s="310" t="s">
        <v>510</v>
      </c>
      <c r="B50" s="21"/>
      <c r="C50" s="21"/>
      <c r="D50" s="21"/>
      <c r="E50" s="21"/>
      <c r="F50" s="21"/>
      <c r="G50" s="21"/>
      <c r="H50" s="21"/>
    </row>
    <row r="51" spans="1:8" ht="13.5" thickBot="1">
      <c r="A51" s="21"/>
      <c r="B51" s="21"/>
      <c r="C51" s="21"/>
      <c r="D51" s="21"/>
      <c r="E51" s="21"/>
      <c r="F51" s="21"/>
      <c r="G51" s="21"/>
      <c r="H51" s="21"/>
    </row>
    <row r="52" spans="1:8" ht="15">
      <c r="A52" s="358" t="s">
        <v>29</v>
      </c>
      <c r="B52" s="359"/>
      <c r="C52" s="359"/>
      <c r="D52" s="360"/>
      <c r="E52" s="21"/>
      <c r="F52" s="21"/>
      <c r="G52" s="21"/>
      <c r="H52" s="21"/>
    </row>
    <row r="53" spans="1:8" ht="15">
      <c r="A53" s="361" t="s">
        <v>534</v>
      </c>
      <c r="B53" s="362"/>
      <c r="C53" s="362"/>
      <c r="D53" s="363"/>
      <c r="E53" s="21"/>
      <c r="F53" s="21"/>
      <c r="G53" s="21"/>
      <c r="H53" s="21"/>
    </row>
    <row r="54" spans="1:4" ht="15">
      <c r="A54" s="361" t="s">
        <v>30</v>
      </c>
      <c r="B54" s="362"/>
      <c r="C54" s="362"/>
      <c r="D54" s="363"/>
    </row>
    <row r="55" spans="1:8" ht="15">
      <c r="A55" s="361" t="s">
        <v>425</v>
      </c>
      <c r="B55" s="362"/>
      <c r="C55" s="362"/>
      <c r="D55" s="363"/>
      <c r="E55" s="21"/>
      <c r="F55" s="21"/>
      <c r="G55" s="21"/>
      <c r="H55" s="21"/>
    </row>
    <row r="56" spans="1:8" ht="15">
      <c r="A56" s="364" t="s">
        <v>485</v>
      </c>
      <c r="B56" s="362"/>
      <c r="C56" s="362"/>
      <c r="D56" s="365"/>
      <c r="E56" s="21"/>
      <c r="F56" s="21"/>
      <c r="G56" s="21"/>
      <c r="H56" s="21"/>
    </row>
    <row r="57" spans="1:8" ht="15">
      <c r="A57" s="364" t="s">
        <v>63</v>
      </c>
      <c r="B57" s="362"/>
      <c r="C57" s="362"/>
      <c r="D57" s="365"/>
      <c r="H57" s="21"/>
    </row>
    <row r="58" spans="1:8" ht="15.75" customHeight="1" thickBot="1">
      <c r="A58" s="366" t="s">
        <v>536</v>
      </c>
      <c r="B58" s="367"/>
      <c r="C58" s="367"/>
      <c r="D58" s="368"/>
      <c r="H58" s="21"/>
    </row>
    <row r="59" ht="12" customHeight="1">
      <c r="H59" s="138"/>
    </row>
    <row r="60" spans="8:11" ht="17.25" customHeight="1" hidden="1">
      <c r="H60" s="138"/>
      <c r="I60" s="139" t="s">
        <v>33</v>
      </c>
      <c r="J60" s="139"/>
      <c r="K60" s="140" t="s">
        <v>455</v>
      </c>
    </row>
    <row r="61" spans="8:11" ht="12" customHeight="1" hidden="1" thickBot="1">
      <c r="H61" s="138"/>
      <c r="I61" s="139"/>
      <c r="J61" s="139"/>
      <c r="K61" s="140"/>
    </row>
    <row r="62" spans="3:11" ht="12" customHeight="1" hidden="1" thickBot="1">
      <c r="C62" s="92" t="s">
        <v>57</v>
      </c>
      <c r="D62" s="93"/>
      <c r="F62" s="3" t="s">
        <v>447</v>
      </c>
      <c r="G62" s="4"/>
      <c r="I62" s="54" t="s">
        <v>0</v>
      </c>
      <c r="J62" s="55" t="s">
        <v>62</v>
      </c>
      <c r="K62" s="56" t="s">
        <v>457</v>
      </c>
    </row>
    <row r="63" spans="3:13" ht="12" customHeight="1" hidden="1" thickBot="1">
      <c r="C63" s="94" t="s">
        <v>6</v>
      </c>
      <c r="D63" s="95">
        <v>0.2725</v>
      </c>
      <c r="F63" s="5" t="s">
        <v>20</v>
      </c>
      <c r="G63" s="31">
        <v>0.3141</v>
      </c>
      <c r="I63" s="81">
        <v>0</v>
      </c>
      <c r="J63" s="50">
        <v>0</v>
      </c>
      <c r="K63" s="23">
        <f>J63*1.5</f>
        <v>0</v>
      </c>
      <c r="L63" s="3" t="s">
        <v>456</v>
      </c>
      <c r="M63" s="4"/>
    </row>
    <row r="64" spans="3:25" ht="12" customHeight="1" hidden="1" thickBot="1">
      <c r="C64" s="92"/>
      <c r="D64" s="92"/>
      <c r="G64" s="6"/>
      <c r="I64" s="80">
        <v>0.1</v>
      </c>
      <c r="J64" s="51">
        <v>0</v>
      </c>
      <c r="K64" s="23">
        <f aca="true" t="shared" si="0" ref="K64:K74">J64*1.5</f>
        <v>0</v>
      </c>
      <c r="L64" s="267" t="s">
        <v>458</v>
      </c>
      <c r="M64" s="31">
        <v>0.4543</v>
      </c>
      <c r="N64" s="3" t="s">
        <v>487</v>
      </c>
      <c r="O64" s="3">
        <v>0.47</v>
      </c>
      <c r="P64" s="3" t="s">
        <v>491</v>
      </c>
      <c r="Q64" s="3">
        <v>0.47</v>
      </c>
      <c r="R64" s="3" t="s">
        <v>495</v>
      </c>
      <c r="S64" s="3">
        <v>0.495</v>
      </c>
      <c r="T64" s="3" t="s">
        <v>519</v>
      </c>
      <c r="U64" s="3">
        <v>0.59</v>
      </c>
      <c r="V64" s="3" t="s">
        <v>521</v>
      </c>
      <c r="W64" s="3">
        <v>0.63</v>
      </c>
      <c r="X64" s="3" t="s">
        <v>528</v>
      </c>
      <c r="Y64" s="3">
        <v>0.653</v>
      </c>
    </row>
    <row r="65" spans="3:25" ht="12" customHeight="1" hidden="1" thickBot="1">
      <c r="C65" s="92" t="s">
        <v>21</v>
      </c>
      <c r="D65" s="92"/>
      <c r="F65" s="3" t="s">
        <v>56</v>
      </c>
      <c r="G65" s="14"/>
      <c r="I65" s="82">
        <v>0.15</v>
      </c>
      <c r="J65" s="52">
        <v>58</v>
      </c>
      <c r="K65" s="238">
        <f t="shared" si="0"/>
        <v>87</v>
      </c>
      <c r="M65" s="6"/>
      <c r="X65" s="3" t="s">
        <v>530</v>
      </c>
      <c r="Y65" s="3">
        <v>0.675</v>
      </c>
    </row>
    <row r="66" spans="3:25" ht="12" customHeight="1" hidden="1" thickBot="1">
      <c r="C66" s="96" t="s">
        <v>24</v>
      </c>
      <c r="D66" s="97">
        <v>50</v>
      </c>
      <c r="F66" s="7" t="s">
        <v>47</v>
      </c>
      <c r="G66" s="15">
        <v>25</v>
      </c>
      <c r="H66" s="13"/>
      <c r="I66" s="82">
        <v>0.3</v>
      </c>
      <c r="J66" s="52">
        <v>58</v>
      </c>
      <c r="K66" s="238">
        <f t="shared" si="0"/>
        <v>87</v>
      </c>
      <c r="L66" s="3" t="s">
        <v>56</v>
      </c>
      <c r="M66" s="14"/>
      <c r="X66" s="3" t="s">
        <v>531</v>
      </c>
      <c r="Y66" s="3">
        <v>0.7012</v>
      </c>
    </row>
    <row r="67" spans="3:25" ht="12" customHeight="1" hidden="1" thickBot="1">
      <c r="C67" s="98" t="s">
        <v>7</v>
      </c>
      <c r="D67" s="99">
        <v>86.04</v>
      </c>
      <c r="F67" s="8" t="s">
        <v>474</v>
      </c>
      <c r="G67" s="16">
        <v>86.04</v>
      </c>
      <c r="H67" s="13"/>
      <c r="I67" s="82">
        <v>0.4</v>
      </c>
      <c r="J67" s="52">
        <v>58</v>
      </c>
      <c r="K67" s="238">
        <f t="shared" si="0"/>
        <v>87</v>
      </c>
      <c r="L67" s="268" t="s">
        <v>459</v>
      </c>
      <c r="M67" s="15">
        <v>0</v>
      </c>
      <c r="X67" s="6" t="s">
        <v>550</v>
      </c>
      <c r="Y67" s="6">
        <v>0.747</v>
      </c>
    </row>
    <row r="68" spans="3:13" ht="12" customHeight="1" hidden="1" thickBot="1">
      <c r="C68" s="98" t="s">
        <v>41</v>
      </c>
      <c r="D68" s="100" t="s">
        <v>32</v>
      </c>
      <c r="F68" s="8" t="s">
        <v>42</v>
      </c>
      <c r="G68" s="32" t="s">
        <v>32</v>
      </c>
      <c r="H68" s="33"/>
      <c r="I68" s="82">
        <v>0.5</v>
      </c>
      <c r="J68" s="52">
        <v>68</v>
      </c>
      <c r="K68" s="238">
        <f t="shared" si="0"/>
        <v>102</v>
      </c>
      <c r="L68" s="35" t="s">
        <v>460</v>
      </c>
      <c r="M68" s="16">
        <v>0</v>
      </c>
    </row>
    <row r="69" spans="3:13" ht="12" customHeight="1" hidden="1" thickBot="1">
      <c r="C69" s="98" t="s">
        <v>8</v>
      </c>
      <c r="D69" s="99">
        <v>0.32</v>
      </c>
      <c r="F69" s="8" t="s">
        <v>48</v>
      </c>
      <c r="G69" s="16">
        <v>0.37</v>
      </c>
      <c r="H69" s="48" t="s">
        <v>61</v>
      </c>
      <c r="I69" s="82">
        <v>0.6</v>
      </c>
      <c r="J69" s="52">
        <v>74</v>
      </c>
      <c r="K69" s="238">
        <f t="shared" si="0"/>
        <v>111</v>
      </c>
      <c r="L69" s="35" t="s">
        <v>461</v>
      </c>
      <c r="M69" s="32" t="s">
        <v>465</v>
      </c>
    </row>
    <row r="70" spans="3:25" ht="12" customHeight="1" hidden="1" thickBot="1">
      <c r="C70" s="101" t="s">
        <v>25</v>
      </c>
      <c r="D70" s="102">
        <v>0.0411946</v>
      </c>
      <c r="F70" s="25" t="s">
        <v>466</v>
      </c>
      <c r="G70" s="30">
        <v>25</v>
      </c>
      <c r="H70" s="13"/>
      <c r="I70" s="82">
        <v>0.7</v>
      </c>
      <c r="J70" s="52">
        <v>74</v>
      </c>
      <c r="K70" s="238">
        <f t="shared" si="0"/>
        <v>111</v>
      </c>
      <c r="L70" s="35" t="s">
        <v>462</v>
      </c>
      <c r="M70" s="16">
        <v>0.55</v>
      </c>
      <c r="N70" s="35" t="s">
        <v>490</v>
      </c>
      <c r="O70" s="16">
        <v>0.57</v>
      </c>
      <c r="P70" s="35" t="s">
        <v>492</v>
      </c>
      <c r="Q70" s="16">
        <v>0.57</v>
      </c>
      <c r="R70" s="35" t="s">
        <v>496</v>
      </c>
      <c r="S70" s="16">
        <v>0.6</v>
      </c>
      <c r="T70" s="35" t="s">
        <v>520</v>
      </c>
      <c r="U70" s="3">
        <v>0.71</v>
      </c>
      <c r="V70" s="35" t="s">
        <v>522</v>
      </c>
      <c r="W70" s="3">
        <v>0.77</v>
      </c>
      <c r="X70" s="3" t="s">
        <v>529</v>
      </c>
      <c r="Y70" s="3">
        <v>0.788</v>
      </c>
    </row>
    <row r="71" spans="3:25" ht="12" customHeight="1" hidden="1" thickBot="1">
      <c r="C71" s="103" t="s">
        <v>39</v>
      </c>
      <c r="D71" s="104">
        <v>700</v>
      </c>
      <c r="F71" s="9" t="s">
        <v>40</v>
      </c>
      <c r="G71" s="17">
        <v>850</v>
      </c>
      <c r="H71" s="13"/>
      <c r="I71" s="82">
        <v>0.8</v>
      </c>
      <c r="J71" s="52">
        <v>80</v>
      </c>
      <c r="K71" s="238">
        <f t="shared" si="0"/>
        <v>120</v>
      </c>
      <c r="L71" s="24" t="s">
        <v>467</v>
      </c>
      <c r="M71" s="30">
        <v>0</v>
      </c>
      <c r="X71" s="3" t="s">
        <v>533</v>
      </c>
      <c r="Y71" s="3">
        <v>0.825</v>
      </c>
    </row>
    <row r="72" spans="3:25" ht="12" customHeight="1" hidden="1" thickBot="1">
      <c r="C72" s="89" t="s">
        <v>50</v>
      </c>
      <c r="D72" s="105">
        <v>850</v>
      </c>
      <c r="E72" s="3" t="s">
        <v>53</v>
      </c>
      <c r="F72" s="24" t="s">
        <v>51</v>
      </c>
      <c r="G72" s="26">
        <v>850</v>
      </c>
      <c r="H72" s="28" t="s">
        <v>52</v>
      </c>
      <c r="I72" s="82">
        <v>1</v>
      </c>
      <c r="J72" s="52">
        <v>80</v>
      </c>
      <c r="K72" s="238">
        <f t="shared" si="0"/>
        <v>120</v>
      </c>
      <c r="L72" s="269" t="s">
        <v>463</v>
      </c>
      <c r="M72" s="17">
        <f>IF(puntosproljor&lt;620,M73,salminjorcom)</f>
        <v>1040</v>
      </c>
      <c r="T72" s="269" t="s">
        <v>523</v>
      </c>
      <c r="U72" s="17">
        <f>IF(puntosproljor&lt;620,U73,U74)</f>
        <v>1290</v>
      </c>
      <c r="V72" s="269" t="s">
        <v>524</v>
      </c>
      <c r="W72" s="17">
        <f>IF(puntosproljor&lt;620,W73,W74)</f>
        <v>1290</v>
      </c>
      <c r="X72" s="3" t="s">
        <v>532</v>
      </c>
      <c r="Y72" s="3">
        <v>0.857</v>
      </c>
    </row>
    <row r="73" spans="3:25" ht="12" customHeight="1" hidden="1" thickBot="1">
      <c r="C73" s="92"/>
      <c r="D73" s="92"/>
      <c r="G73" s="6"/>
      <c r="H73" s="13"/>
      <c r="I73" s="82">
        <v>1.1</v>
      </c>
      <c r="J73" s="52">
        <v>84</v>
      </c>
      <c r="K73" s="238">
        <f t="shared" si="0"/>
        <v>126</v>
      </c>
      <c r="L73" s="24" t="s">
        <v>477</v>
      </c>
      <c r="M73" s="27">
        <v>1040</v>
      </c>
      <c r="T73" s="24" t="s">
        <v>477</v>
      </c>
      <c r="U73" s="27">
        <v>1290</v>
      </c>
      <c r="V73" s="24" t="s">
        <v>477</v>
      </c>
      <c r="W73" s="27">
        <v>1290</v>
      </c>
      <c r="X73" s="6" t="s">
        <v>551</v>
      </c>
      <c r="Y73" s="6">
        <v>0.913</v>
      </c>
    </row>
    <row r="74" spans="3:23" ht="12" customHeight="1" hidden="1" thickBot="1">
      <c r="C74" s="92" t="s">
        <v>22</v>
      </c>
      <c r="D74" s="92"/>
      <c r="F74" s="3" t="s">
        <v>58</v>
      </c>
      <c r="G74" s="6"/>
      <c r="H74" s="13"/>
      <c r="I74" s="83">
        <v>1.2</v>
      </c>
      <c r="J74" s="53">
        <v>84</v>
      </c>
      <c r="K74" s="238">
        <f t="shared" si="0"/>
        <v>126</v>
      </c>
      <c r="L74" s="24" t="s">
        <v>464</v>
      </c>
      <c r="M74" s="26">
        <v>1320</v>
      </c>
      <c r="T74" s="24" t="s">
        <v>464</v>
      </c>
      <c r="U74" s="26">
        <v>1590</v>
      </c>
      <c r="V74" s="24" t="s">
        <v>464</v>
      </c>
      <c r="W74" s="26">
        <v>1590</v>
      </c>
    </row>
    <row r="75" spans="3:13" ht="12" customHeight="1" hidden="1">
      <c r="C75" s="96" t="s">
        <v>13</v>
      </c>
      <c r="D75" s="97">
        <v>3.528</v>
      </c>
      <c r="F75" s="7" t="s">
        <v>46</v>
      </c>
      <c r="G75" s="15">
        <v>3.528</v>
      </c>
      <c r="H75" s="13"/>
      <c r="M75" s="6"/>
    </row>
    <row r="76" spans="3:13" ht="12" customHeight="1" hidden="1" thickBot="1">
      <c r="C76" s="106" t="s">
        <v>14</v>
      </c>
      <c r="D76" s="99">
        <v>2.6666</v>
      </c>
      <c r="F76" s="10" t="s">
        <v>475</v>
      </c>
      <c r="G76" s="30">
        <v>1.0416</v>
      </c>
      <c r="H76" s="13"/>
      <c r="I76" s="49"/>
      <c r="L76" s="3" t="s">
        <v>478</v>
      </c>
      <c r="M76" s="6"/>
    </row>
    <row r="77" spans="3:13" ht="12" customHeight="1" hidden="1" thickBot="1">
      <c r="C77" s="106" t="s">
        <v>37</v>
      </c>
      <c r="D77" s="99">
        <v>1.8</v>
      </c>
      <c r="F77" s="10" t="s">
        <v>49</v>
      </c>
      <c r="G77" s="30">
        <v>2.7</v>
      </c>
      <c r="H77" s="13" t="s">
        <v>31</v>
      </c>
      <c r="I77" s="19"/>
      <c r="J77" s="20"/>
      <c r="K77" s="13"/>
      <c r="L77" s="7" t="s">
        <v>470</v>
      </c>
      <c r="M77" s="15">
        <v>0</v>
      </c>
    </row>
    <row r="78" spans="3:13" ht="16.5" customHeight="1" hidden="1" thickBot="1">
      <c r="C78" s="107" t="s">
        <v>15</v>
      </c>
      <c r="D78" s="108">
        <v>2.083333</v>
      </c>
      <c r="F78" s="11" t="s">
        <v>45</v>
      </c>
      <c r="G78" s="18">
        <v>1.0416</v>
      </c>
      <c r="H78" s="13"/>
      <c r="I78" s="118" t="s">
        <v>426</v>
      </c>
      <c r="J78" s="252"/>
      <c r="K78" s="81">
        <v>0</v>
      </c>
      <c r="L78" s="10" t="s">
        <v>468</v>
      </c>
      <c r="M78" s="30">
        <v>0</v>
      </c>
    </row>
    <row r="79" spans="3:19" ht="17.25" customHeight="1" hidden="1" thickBot="1">
      <c r="C79" s="92"/>
      <c r="D79" s="92"/>
      <c r="G79" s="6"/>
      <c r="H79" s="13"/>
      <c r="I79" s="120" t="s">
        <v>427</v>
      </c>
      <c r="J79" s="119" t="s">
        <v>428</v>
      </c>
      <c r="K79" s="80">
        <v>0.1</v>
      </c>
      <c r="L79" s="10" t="s">
        <v>479</v>
      </c>
      <c r="M79" s="30">
        <v>8.1</v>
      </c>
      <c r="N79" s="10" t="s">
        <v>488</v>
      </c>
      <c r="O79" s="3">
        <v>9.4</v>
      </c>
      <c r="P79" s="10" t="s">
        <v>493</v>
      </c>
      <c r="Q79" s="3">
        <v>9.4</v>
      </c>
      <c r="R79" s="10" t="s">
        <v>497</v>
      </c>
      <c r="S79" s="3">
        <v>9.4</v>
      </c>
    </row>
    <row r="80" spans="3:13" ht="14.25" customHeight="1" hidden="1" thickBot="1">
      <c r="C80" s="92" t="s">
        <v>23</v>
      </c>
      <c r="D80" s="92"/>
      <c r="F80" s="3" t="s">
        <v>59</v>
      </c>
      <c r="G80" s="6"/>
      <c r="H80" s="13"/>
      <c r="I80" s="114">
        <v>0</v>
      </c>
      <c r="J80" s="112">
        <v>0</v>
      </c>
      <c r="K80" s="82">
        <v>0.15</v>
      </c>
      <c r="L80" s="11" t="s">
        <v>480</v>
      </c>
      <c r="M80" s="18">
        <v>0</v>
      </c>
    </row>
    <row r="81" spans="3:13" ht="17.25" customHeight="1" hidden="1">
      <c r="C81" s="96" t="s">
        <v>17</v>
      </c>
      <c r="D81" s="97">
        <v>2.51</v>
      </c>
      <c r="F81" s="7" t="s">
        <v>44</v>
      </c>
      <c r="G81" s="15">
        <v>2.51</v>
      </c>
      <c r="H81" s="13"/>
      <c r="I81" s="115">
        <v>1</v>
      </c>
      <c r="J81" s="113">
        <v>0.1</v>
      </c>
      <c r="K81" s="82">
        <v>0.3</v>
      </c>
      <c r="M81" s="6"/>
    </row>
    <row r="82" spans="3:13" ht="15.75" customHeight="1" hidden="1" thickBot="1">
      <c r="C82" s="106" t="s">
        <v>18</v>
      </c>
      <c r="D82" s="99">
        <v>3.58</v>
      </c>
      <c r="F82" s="10" t="s">
        <v>476</v>
      </c>
      <c r="G82" s="30">
        <v>1.0416</v>
      </c>
      <c r="H82" s="13"/>
      <c r="I82" s="115">
        <v>2</v>
      </c>
      <c r="J82" s="113">
        <v>0.15</v>
      </c>
      <c r="K82" s="82">
        <v>0.4</v>
      </c>
      <c r="L82" s="3" t="s">
        <v>59</v>
      </c>
      <c r="M82" s="6"/>
    </row>
    <row r="83" spans="3:13" ht="15.75" customHeight="1" hidden="1">
      <c r="C83" s="106" t="s">
        <v>38</v>
      </c>
      <c r="D83" s="99">
        <v>1.8</v>
      </c>
      <c r="F83" s="10" t="s">
        <v>55</v>
      </c>
      <c r="G83" s="30">
        <v>2.7</v>
      </c>
      <c r="H83" s="13" t="s">
        <v>31</v>
      </c>
      <c r="I83" s="115">
        <v>5</v>
      </c>
      <c r="J83" s="113">
        <v>0.3</v>
      </c>
      <c r="K83" s="82">
        <v>0.5</v>
      </c>
      <c r="L83" s="7" t="s">
        <v>469</v>
      </c>
      <c r="M83" s="15">
        <v>0</v>
      </c>
    </row>
    <row r="84" spans="3:13" ht="15" customHeight="1" hidden="1" thickBot="1">
      <c r="C84" s="107" t="s">
        <v>19</v>
      </c>
      <c r="D84" s="108">
        <v>2.08333</v>
      </c>
      <c r="F84" s="11" t="s">
        <v>43</v>
      </c>
      <c r="G84" s="18">
        <v>1.0416</v>
      </c>
      <c r="H84" s="13"/>
      <c r="I84" s="115">
        <v>7</v>
      </c>
      <c r="J84" s="113">
        <v>0.4</v>
      </c>
      <c r="K84" s="82">
        <v>0.6</v>
      </c>
      <c r="L84" s="10" t="s">
        <v>471</v>
      </c>
      <c r="M84" s="30">
        <v>0</v>
      </c>
    </row>
    <row r="85" spans="9:19" ht="15.75" customHeight="1" hidden="1">
      <c r="I85" s="115">
        <v>10</v>
      </c>
      <c r="J85" s="113">
        <v>0.5</v>
      </c>
      <c r="K85" s="82">
        <v>0.7</v>
      </c>
      <c r="L85" s="10" t="s">
        <v>472</v>
      </c>
      <c r="M85" s="30">
        <v>8.1</v>
      </c>
      <c r="N85" s="10" t="s">
        <v>489</v>
      </c>
      <c r="O85" s="3">
        <v>9.4</v>
      </c>
      <c r="P85" s="10" t="s">
        <v>494</v>
      </c>
      <c r="Q85" s="3">
        <v>9.4</v>
      </c>
      <c r="R85" s="10" t="s">
        <v>498</v>
      </c>
      <c r="S85" s="3">
        <v>9.4</v>
      </c>
    </row>
    <row r="86" spans="6:13" ht="15" customHeight="1" hidden="1" thickBot="1">
      <c r="F86" s="124" t="s">
        <v>437</v>
      </c>
      <c r="G86" s="223">
        <v>0</v>
      </c>
      <c r="I86" s="115">
        <v>12</v>
      </c>
      <c r="J86" s="113">
        <v>0.6</v>
      </c>
      <c r="K86" s="82">
        <v>0.8</v>
      </c>
      <c r="L86" s="11" t="s">
        <v>473</v>
      </c>
      <c r="M86" s="18">
        <v>0</v>
      </c>
    </row>
    <row r="87" spans="1:11" ht="13.5" customHeight="1" hidden="1" thickBot="1">
      <c r="A87" s="21"/>
      <c r="B87" s="21"/>
      <c r="C87" s="21"/>
      <c r="D87" s="141"/>
      <c r="F87" s="124" t="s">
        <v>453</v>
      </c>
      <c r="G87" s="223">
        <v>0.5</v>
      </c>
      <c r="H87" s="138"/>
      <c r="I87" s="115">
        <v>15</v>
      </c>
      <c r="J87" s="113">
        <v>0.7</v>
      </c>
      <c r="K87" s="82">
        <v>1</v>
      </c>
    </row>
    <row r="88" spans="4:12" ht="14.25" customHeight="1" hidden="1" thickBot="1">
      <c r="D88" s="142"/>
      <c r="E88" s="143"/>
      <c r="F88" s="233"/>
      <c r="G88" s="144"/>
      <c r="H88" s="145"/>
      <c r="I88" s="115">
        <v>17</v>
      </c>
      <c r="J88" s="113">
        <v>0.8</v>
      </c>
      <c r="K88" s="82">
        <v>1.1</v>
      </c>
      <c r="L88" s="223"/>
    </row>
    <row r="89" spans="5:12" ht="15" customHeight="1" hidden="1" thickBot="1">
      <c r="E89" s="146"/>
      <c r="F89" s="147"/>
      <c r="I89" s="115">
        <v>20</v>
      </c>
      <c r="J89" s="113">
        <v>1</v>
      </c>
      <c r="K89" s="83">
        <v>1.2</v>
      </c>
      <c r="L89" s="223"/>
    </row>
    <row r="90" spans="1:24" s="21" customFormat="1" ht="12" customHeight="1" hidden="1" thickBot="1">
      <c r="A90" s="3"/>
      <c r="B90" s="3"/>
      <c r="C90" s="3"/>
      <c r="D90" s="3"/>
      <c r="E90" s="146"/>
      <c r="F90" s="147"/>
      <c r="G90" s="3"/>
      <c r="H90" s="3"/>
      <c r="I90" s="115">
        <v>22</v>
      </c>
      <c r="J90" s="113">
        <v>1.1</v>
      </c>
      <c r="K90" s="3"/>
      <c r="L90" s="3"/>
      <c r="M90" s="3"/>
      <c r="N90" s="3"/>
      <c r="O90" s="3"/>
      <c r="P90" s="3"/>
      <c r="Q90" s="3"/>
      <c r="R90" s="3"/>
      <c r="S90" s="3"/>
      <c r="T90" s="3"/>
      <c r="U90" s="3"/>
      <c r="V90" s="3"/>
      <c r="W90" s="3"/>
      <c r="X90" s="3"/>
    </row>
    <row r="91" spans="1:27" ht="21" customHeight="1" hidden="1" thickBot="1" thickTop="1">
      <c r="A91" s="20"/>
      <c r="B91" s="20"/>
      <c r="C91" s="20"/>
      <c r="D91" s="20"/>
      <c r="E91" s="20"/>
      <c r="F91" s="19"/>
      <c r="I91" s="116">
        <v>24</v>
      </c>
      <c r="J91" s="117">
        <v>1.2</v>
      </c>
      <c r="L91" s="321"/>
      <c r="O91" s="253"/>
      <c r="P91" s="253"/>
      <c r="Q91" s="253"/>
      <c r="R91" s="253"/>
      <c r="S91" s="253"/>
      <c r="T91" s="253"/>
      <c r="U91" s="263"/>
      <c r="V91" s="263"/>
      <c r="W91" s="263"/>
      <c r="X91" s="263"/>
      <c r="Y91" s="263"/>
      <c r="Z91" s="263"/>
      <c r="AA91" s="21"/>
    </row>
    <row r="92" spans="1:24" ht="12" customHeight="1" hidden="1">
      <c r="A92" s="20"/>
      <c r="B92" s="20"/>
      <c r="C92" s="20"/>
      <c r="D92" s="20"/>
      <c r="E92" s="20"/>
      <c r="F92" s="19"/>
      <c r="I92" s="27"/>
      <c r="J92" s="86"/>
      <c r="W92" s="21"/>
      <c r="X92" s="21"/>
    </row>
    <row r="93" spans="1:24" ht="25.5" customHeight="1" hidden="1" thickBot="1">
      <c r="A93" s="20"/>
      <c r="B93" s="20"/>
      <c r="C93" s="20"/>
      <c r="D93" s="20"/>
      <c r="E93" s="20"/>
      <c r="F93" s="19"/>
      <c r="I93" s="27"/>
      <c r="J93" s="86"/>
      <c r="N93" s="330" t="s">
        <v>549</v>
      </c>
      <c r="W93" s="21"/>
      <c r="X93" s="21"/>
    </row>
    <row r="94" spans="1:26" ht="12" customHeight="1" hidden="1" thickBot="1" thickTop="1">
      <c r="A94" s="20"/>
      <c r="B94" s="20"/>
      <c r="C94" s="20"/>
      <c r="D94" s="20"/>
      <c r="E94" s="20"/>
      <c r="F94" s="19"/>
      <c r="I94" s="27"/>
      <c r="J94" s="86"/>
      <c r="L94" s="321" t="s">
        <v>516</v>
      </c>
      <c r="M94" s="3" t="s">
        <v>511</v>
      </c>
      <c r="N94" s="3" t="s">
        <v>512</v>
      </c>
      <c r="O94" s="253" t="s">
        <v>481</v>
      </c>
      <c r="P94" s="253" t="s">
        <v>482</v>
      </c>
      <c r="Q94" s="253" t="s">
        <v>484</v>
      </c>
      <c r="R94" s="253" t="s">
        <v>483</v>
      </c>
      <c r="S94" s="253" t="s">
        <v>513</v>
      </c>
      <c r="T94" s="253" t="s">
        <v>514</v>
      </c>
      <c r="U94" s="263" t="s">
        <v>515</v>
      </c>
      <c r="V94" s="263">
        <v>1</v>
      </c>
      <c r="W94" s="263">
        <v>2</v>
      </c>
      <c r="X94" s="263">
        <v>3</v>
      </c>
      <c r="Y94" s="263">
        <v>4</v>
      </c>
      <c r="Z94" s="263">
        <v>5</v>
      </c>
    </row>
    <row r="95" spans="1:26" ht="12" customHeight="1" hidden="1" thickBot="1">
      <c r="A95" s="20"/>
      <c r="B95" s="20"/>
      <c r="C95" s="20"/>
      <c r="D95" s="20"/>
      <c r="E95" s="20"/>
      <c r="F95" s="19"/>
      <c r="I95" s="27"/>
      <c r="J95" s="86"/>
      <c r="K95" s="317">
        <v>0</v>
      </c>
      <c r="L95" s="322">
        <f aca="true" t="shared" si="1" ref="L95:L106">IF(puntosproljor&lt;620,Z95,U95)</f>
        <v>180</v>
      </c>
      <c r="M95" s="256">
        <v>180</v>
      </c>
      <c r="N95" s="311">
        <v>80</v>
      </c>
      <c r="O95" s="259">
        <v>0</v>
      </c>
      <c r="P95" s="261">
        <v>0</v>
      </c>
      <c r="Q95" s="264">
        <v>0</v>
      </c>
      <c r="R95" s="315">
        <v>0</v>
      </c>
      <c r="S95" s="313">
        <v>80</v>
      </c>
      <c r="T95" s="314">
        <v>80</v>
      </c>
      <c r="U95" s="270">
        <f aca="true" t="shared" si="2" ref="U95:U106">IF(PUNTOSbasicos&gt;971,T95,S95)</f>
        <v>80</v>
      </c>
      <c r="V95" s="270">
        <f aca="true" t="shared" si="3" ref="V95:V106">IF(PUNTOSbasicos&lt;972,M95,N95)</f>
        <v>180</v>
      </c>
      <c r="W95" s="270">
        <f aca="true" t="shared" si="4" ref="W95:W106">IF(PUNTOSbasicos&lt;1170,V95,O95)</f>
        <v>180</v>
      </c>
      <c r="X95" s="270">
        <f aca="true" t="shared" si="5" ref="X95:X106">IF(PUNTOSbasicos&lt;1401,W95,P95)</f>
        <v>180</v>
      </c>
      <c r="Y95" s="270">
        <f aca="true" t="shared" si="6" ref="Y95:Y106">IF(PUNTOSbasicos&lt;1943,X95,Q95)</f>
        <v>180</v>
      </c>
      <c r="Z95" s="270">
        <f aca="true" t="shared" si="7" ref="Z95:Z106">IF(PUNTOSbasicos&lt;=2220,Y95,R95)</f>
        <v>180</v>
      </c>
    </row>
    <row r="96" spans="1:26" ht="12" customHeight="1" hidden="1" thickBot="1">
      <c r="A96" s="20"/>
      <c r="B96" s="20"/>
      <c r="C96" s="20"/>
      <c r="D96" s="20"/>
      <c r="E96" s="20"/>
      <c r="F96" s="19"/>
      <c r="I96" s="27"/>
      <c r="J96" s="86"/>
      <c r="K96" s="318">
        <v>0.1</v>
      </c>
      <c r="L96" s="322">
        <f t="shared" si="1"/>
        <v>195</v>
      </c>
      <c r="M96" s="256">
        <v>195</v>
      </c>
      <c r="N96" s="312">
        <v>90</v>
      </c>
      <c r="O96" s="259">
        <v>0</v>
      </c>
      <c r="P96" s="261">
        <v>0</v>
      </c>
      <c r="Q96" s="264">
        <v>0</v>
      </c>
      <c r="R96" s="315">
        <v>0</v>
      </c>
      <c r="S96" s="313">
        <v>90</v>
      </c>
      <c r="T96" s="314">
        <v>90</v>
      </c>
      <c r="U96" s="270">
        <f t="shared" si="2"/>
        <v>90</v>
      </c>
      <c r="V96" s="270">
        <f t="shared" si="3"/>
        <v>195</v>
      </c>
      <c r="W96" s="270">
        <f t="shared" si="4"/>
        <v>195</v>
      </c>
      <c r="X96" s="270">
        <f t="shared" si="5"/>
        <v>195</v>
      </c>
      <c r="Y96" s="270">
        <f t="shared" si="6"/>
        <v>195</v>
      </c>
      <c r="Z96" s="270">
        <f t="shared" si="7"/>
        <v>195</v>
      </c>
    </row>
    <row r="97" spans="1:26" ht="12" customHeight="1" hidden="1" thickBot="1">
      <c r="A97" s="20"/>
      <c r="B97" s="20"/>
      <c r="C97" s="20"/>
      <c r="D97" s="20"/>
      <c r="E97" s="20"/>
      <c r="F97" s="19"/>
      <c r="I97" s="27"/>
      <c r="J97" s="86"/>
      <c r="K97" s="319">
        <v>0.15</v>
      </c>
      <c r="L97" s="322">
        <f t="shared" si="1"/>
        <v>290</v>
      </c>
      <c r="M97" s="256">
        <v>290</v>
      </c>
      <c r="N97" s="312">
        <v>180</v>
      </c>
      <c r="O97" s="260">
        <v>240</v>
      </c>
      <c r="P97" s="262">
        <v>193</v>
      </c>
      <c r="Q97" s="265">
        <v>180</v>
      </c>
      <c r="R97" s="315">
        <v>0</v>
      </c>
      <c r="S97" s="313">
        <v>220</v>
      </c>
      <c r="T97" s="314">
        <v>220</v>
      </c>
      <c r="U97" s="270">
        <f t="shared" si="2"/>
        <v>220</v>
      </c>
      <c r="V97" s="270">
        <f t="shared" si="3"/>
        <v>290</v>
      </c>
      <c r="W97" s="270">
        <f t="shared" si="4"/>
        <v>290</v>
      </c>
      <c r="X97" s="270">
        <f t="shared" si="5"/>
        <v>290</v>
      </c>
      <c r="Y97" s="270">
        <f t="shared" si="6"/>
        <v>290</v>
      </c>
      <c r="Z97" s="270">
        <f t="shared" si="7"/>
        <v>290</v>
      </c>
    </row>
    <row r="98" spans="1:26" ht="12" customHeight="1" hidden="1" thickBot="1">
      <c r="A98" s="20"/>
      <c r="B98" s="20"/>
      <c r="C98" s="20"/>
      <c r="D98" s="20"/>
      <c r="E98" s="20"/>
      <c r="F98" s="19"/>
      <c r="I98" s="27"/>
      <c r="J98" s="86"/>
      <c r="K98" s="319">
        <v>0.3</v>
      </c>
      <c r="L98" s="322">
        <f t="shared" si="1"/>
        <v>340</v>
      </c>
      <c r="M98" s="256">
        <v>340</v>
      </c>
      <c r="N98" s="312">
        <v>195</v>
      </c>
      <c r="O98" s="260">
        <v>240</v>
      </c>
      <c r="P98" s="262">
        <v>193</v>
      </c>
      <c r="Q98" s="265">
        <v>180</v>
      </c>
      <c r="R98" s="315">
        <v>0</v>
      </c>
      <c r="S98" s="313">
        <v>380</v>
      </c>
      <c r="T98" s="314">
        <v>350</v>
      </c>
      <c r="U98" s="270">
        <f t="shared" si="2"/>
        <v>380</v>
      </c>
      <c r="V98" s="270">
        <f t="shared" si="3"/>
        <v>340</v>
      </c>
      <c r="W98" s="270">
        <f t="shared" si="4"/>
        <v>340</v>
      </c>
      <c r="X98" s="270">
        <f t="shared" si="5"/>
        <v>340</v>
      </c>
      <c r="Y98" s="270">
        <f t="shared" si="6"/>
        <v>340</v>
      </c>
      <c r="Z98" s="270">
        <f t="shared" si="7"/>
        <v>340</v>
      </c>
    </row>
    <row r="99" spans="1:26" ht="12" customHeight="1" hidden="1" thickBot="1">
      <c r="A99" s="20"/>
      <c r="B99" s="20"/>
      <c r="C99" s="20"/>
      <c r="D99" s="20"/>
      <c r="E99" s="20"/>
      <c r="F99" s="19"/>
      <c r="I99" s="27"/>
      <c r="J99" s="86"/>
      <c r="K99" s="319">
        <v>0.4</v>
      </c>
      <c r="L99" s="322">
        <f t="shared" si="1"/>
        <v>370</v>
      </c>
      <c r="M99" s="256">
        <v>370</v>
      </c>
      <c r="N99" s="312">
        <v>210</v>
      </c>
      <c r="O99" s="260">
        <v>250</v>
      </c>
      <c r="P99" s="262">
        <v>200</v>
      </c>
      <c r="Q99" s="265">
        <v>180</v>
      </c>
      <c r="R99" s="315">
        <v>140</v>
      </c>
      <c r="S99" s="313">
        <v>440</v>
      </c>
      <c r="T99" s="314">
        <v>400</v>
      </c>
      <c r="U99" s="270">
        <f t="shared" si="2"/>
        <v>440</v>
      </c>
      <c r="V99" s="270">
        <f t="shared" si="3"/>
        <v>370</v>
      </c>
      <c r="W99" s="270">
        <f t="shared" si="4"/>
        <v>370</v>
      </c>
      <c r="X99" s="270">
        <f t="shared" si="5"/>
        <v>370</v>
      </c>
      <c r="Y99" s="270">
        <f t="shared" si="6"/>
        <v>370</v>
      </c>
      <c r="Z99" s="270">
        <f t="shared" si="7"/>
        <v>370</v>
      </c>
    </row>
    <row r="100" spans="1:26" ht="12" customHeight="1" hidden="1" thickBot="1">
      <c r="A100" s="20"/>
      <c r="B100" s="20"/>
      <c r="C100" s="20"/>
      <c r="D100" s="20"/>
      <c r="E100" s="20"/>
      <c r="F100" s="19"/>
      <c r="I100" s="27"/>
      <c r="J100" s="86"/>
      <c r="K100" s="319">
        <v>0.5</v>
      </c>
      <c r="L100" s="322">
        <f t="shared" si="1"/>
        <v>395</v>
      </c>
      <c r="M100" s="256">
        <v>395</v>
      </c>
      <c r="N100" s="312">
        <v>230</v>
      </c>
      <c r="O100" s="260">
        <v>250</v>
      </c>
      <c r="P100" s="255">
        <v>200</v>
      </c>
      <c r="Q100" s="265">
        <v>180</v>
      </c>
      <c r="R100" s="315">
        <v>140</v>
      </c>
      <c r="S100" s="313">
        <v>475</v>
      </c>
      <c r="T100" s="314">
        <v>435</v>
      </c>
      <c r="U100" s="270">
        <f t="shared" si="2"/>
        <v>475</v>
      </c>
      <c r="V100" s="270">
        <f t="shared" si="3"/>
        <v>395</v>
      </c>
      <c r="W100" s="270">
        <f t="shared" si="4"/>
        <v>395</v>
      </c>
      <c r="X100" s="270">
        <f t="shared" si="5"/>
        <v>395</v>
      </c>
      <c r="Y100" s="270">
        <f t="shared" si="6"/>
        <v>395</v>
      </c>
      <c r="Z100" s="270">
        <f t="shared" si="7"/>
        <v>395</v>
      </c>
    </row>
    <row r="101" spans="1:26" ht="12" customHeight="1" hidden="1" thickBot="1">
      <c r="A101" s="20"/>
      <c r="B101" s="20"/>
      <c r="C101" s="20"/>
      <c r="D101" s="20"/>
      <c r="E101" s="20"/>
      <c r="F101" s="19"/>
      <c r="I101" s="27"/>
      <c r="J101" s="86"/>
      <c r="K101" s="319">
        <v>0.6</v>
      </c>
      <c r="L101" s="322">
        <f t="shared" si="1"/>
        <v>455</v>
      </c>
      <c r="M101" s="256">
        <v>455</v>
      </c>
      <c r="N101" s="312">
        <v>260</v>
      </c>
      <c r="O101" s="260">
        <v>260</v>
      </c>
      <c r="P101" s="255">
        <v>203</v>
      </c>
      <c r="Q101" s="265">
        <v>190</v>
      </c>
      <c r="R101" s="315">
        <v>160</v>
      </c>
      <c r="S101" s="313">
        <v>510</v>
      </c>
      <c r="T101" s="314">
        <v>450</v>
      </c>
      <c r="U101" s="270">
        <f t="shared" si="2"/>
        <v>510</v>
      </c>
      <c r="V101" s="270">
        <f t="shared" si="3"/>
        <v>455</v>
      </c>
      <c r="W101" s="270">
        <f t="shared" si="4"/>
        <v>455</v>
      </c>
      <c r="X101" s="270">
        <f t="shared" si="5"/>
        <v>455</v>
      </c>
      <c r="Y101" s="270">
        <f t="shared" si="6"/>
        <v>455</v>
      </c>
      <c r="Z101" s="270">
        <f t="shared" si="7"/>
        <v>455</v>
      </c>
    </row>
    <row r="102" spans="1:26" ht="12" customHeight="1" hidden="1" thickBot="1">
      <c r="A102" s="20"/>
      <c r="B102" s="20"/>
      <c r="C102" s="20"/>
      <c r="D102" s="20"/>
      <c r="E102" s="20"/>
      <c r="F102" s="19"/>
      <c r="I102" s="27"/>
      <c r="J102" s="86"/>
      <c r="K102" s="319">
        <v>0.7</v>
      </c>
      <c r="L102" s="322">
        <f t="shared" si="1"/>
        <v>430</v>
      </c>
      <c r="M102" s="256">
        <v>430</v>
      </c>
      <c r="N102" s="312">
        <v>285</v>
      </c>
      <c r="O102" s="260">
        <v>365</v>
      </c>
      <c r="P102" s="255">
        <v>230</v>
      </c>
      <c r="Q102" s="265">
        <v>190</v>
      </c>
      <c r="R102" s="315">
        <v>160</v>
      </c>
      <c r="S102" s="313">
        <v>525</v>
      </c>
      <c r="T102" s="314">
        <v>465</v>
      </c>
      <c r="U102" s="270">
        <f t="shared" si="2"/>
        <v>525</v>
      </c>
      <c r="V102" s="270">
        <f t="shared" si="3"/>
        <v>430</v>
      </c>
      <c r="W102" s="270">
        <f t="shared" si="4"/>
        <v>430</v>
      </c>
      <c r="X102" s="270">
        <f t="shared" si="5"/>
        <v>430</v>
      </c>
      <c r="Y102" s="270">
        <f t="shared" si="6"/>
        <v>430</v>
      </c>
      <c r="Z102" s="270">
        <f t="shared" si="7"/>
        <v>430</v>
      </c>
    </row>
    <row r="103" spans="1:26" ht="12" customHeight="1" hidden="1" thickBot="1">
      <c r="A103" s="20"/>
      <c r="B103" s="20"/>
      <c r="C103" s="20"/>
      <c r="D103" s="20"/>
      <c r="E103" s="20"/>
      <c r="F103" s="19"/>
      <c r="I103" s="27"/>
      <c r="J103" s="86"/>
      <c r="K103" s="319">
        <v>0.8</v>
      </c>
      <c r="L103" s="322">
        <f t="shared" si="1"/>
        <v>515</v>
      </c>
      <c r="M103" s="256">
        <v>515</v>
      </c>
      <c r="N103" s="312">
        <v>345</v>
      </c>
      <c r="O103" s="254">
        <v>395</v>
      </c>
      <c r="P103" s="255">
        <v>340</v>
      </c>
      <c r="Q103" s="266">
        <v>280</v>
      </c>
      <c r="R103" s="316">
        <v>180</v>
      </c>
      <c r="S103" s="313">
        <v>555</v>
      </c>
      <c r="T103" s="314">
        <v>475</v>
      </c>
      <c r="U103" s="270">
        <f t="shared" si="2"/>
        <v>555</v>
      </c>
      <c r="V103" s="270">
        <f t="shared" si="3"/>
        <v>515</v>
      </c>
      <c r="W103" s="270">
        <f t="shared" si="4"/>
        <v>515</v>
      </c>
      <c r="X103" s="270">
        <f t="shared" si="5"/>
        <v>515</v>
      </c>
      <c r="Y103" s="270">
        <f t="shared" si="6"/>
        <v>515</v>
      </c>
      <c r="Z103" s="270">
        <f t="shared" si="7"/>
        <v>515</v>
      </c>
    </row>
    <row r="104" spans="1:26" ht="12" customHeight="1" hidden="1" thickBot="1">
      <c r="A104" s="20"/>
      <c r="B104" s="20"/>
      <c r="C104" s="20"/>
      <c r="D104" s="20"/>
      <c r="E104" s="20"/>
      <c r="F104" s="19"/>
      <c r="I104" s="27"/>
      <c r="J104" s="86"/>
      <c r="K104" s="319">
        <v>1</v>
      </c>
      <c r="L104" s="322">
        <f t="shared" si="1"/>
        <v>635</v>
      </c>
      <c r="M104" s="256">
        <v>635</v>
      </c>
      <c r="N104" s="312">
        <v>435</v>
      </c>
      <c r="O104" s="254">
        <v>410</v>
      </c>
      <c r="P104" s="255">
        <v>330</v>
      </c>
      <c r="Q104" s="266">
        <v>310</v>
      </c>
      <c r="R104" s="316">
        <v>180</v>
      </c>
      <c r="S104" s="313">
        <v>590</v>
      </c>
      <c r="T104" s="314">
        <v>490</v>
      </c>
      <c r="U104" s="270">
        <f t="shared" si="2"/>
        <v>590</v>
      </c>
      <c r="V104" s="270">
        <f t="shared" si="3"/>
        <v>635</v>
      </c>
      <c r="W104" s="270">
        <f t="shared" si="4"/>
        <v>635</v>
      </c>
      <c r="X104" s="270">
        <f t="shared" si="5"/>
        <v>635</v>
      </c>
      <c r="Y104" s="270">
        <f t="shared" si="6"/>
        <v>635</v>
      </c>
      <c r="Z104" s="270">
        <f t="shared" si="7"/>
        <v>635</v>
      </c>
    </row>
    <row r="105" spans="1:26" ht="12" customHeight="1" hidden="1" thickBot="1">
      <c r="A105" s="20"/>
      <c r="B105" s="20"/>
      <c r="C105" s="20"/>
      <c r="D105" s="20"/>
      <c r="E105" s="20"/>
      <c r="F105" s="19"/>
      <c r="I105" s="27"/>
      <c r="J105" s="86"/>
      <c r="K105" s="319">
        <v>1.1</v>
      </c>
      <c r="L105" s="322">
        <f t="shared" si="1"/>
        <v>710</v>
      </c>
      <c r="M105" s="256">
        <v>710</v>
      </c>
      <c r="N105" s="312">
        <v>495</v>
      </c>
      <c r="O105" s="254">
        <v>430</v>
      </c>
      <c r="P105" s="255">
        <v>330</v>
      </c>
      <c r="Q105" s="266">
        <v>320</v>
      </c>
      <c r="R105" s="316">
        <v>190</v>
      </c>
      <c r="S105" s="313">
        <v>615</v>
      </c>
      <c r="T105" s="314">
        <v>505</v>
      </c>
      <c r="U105" s="270">
        <f t="shared" si="2"/>
        <v>615</v>
      </c>
      <c r="V105" s="270">
        <f t="shared" si="3"/>
        <v>710</v>
      </c>
      <c r="W105" s="270">
        <f t="shared" si="4"/>
        <v>710</v>
      </c>
      <c r="X105" s="270">
        <f t="shared" si="5"/>
        <v>710</v>
      </c>
      <c r="Y105" s="270">
        <f t="shared" si="6"/>
        <v>710</v>
      </c>
      <c r="Z105" s="270">
        <f t="shared" si="7"/>
        <v>710</v>
      </c>
    </row>
    <row r="106" spans="1:26" ht="12" customHeight="1" hidden="1" thickBot="1">
      <c r="A106" s="20"/>
      <c r="B106" s="20"/>
      <c r="C106" s="20"/>
      <c r="D106" s="20"/>
      <c r="E106" s="20"/>
      <c r="F106" s="19"/>
      <c r="I106" s="27"/>
      <c r="J106" s="86"/>
      <c r="K106" s="320">
        <v>1.2</v>
      </c>
      <c r="L106" s="323">
        <f t="shared" si="1"/>
        <v>730</v>
      </c>
      <c r="M106" s="256">
        <v>730</v>
      </c>
      <c r="N106" s="312">
        <v>510</v>
      </c>
      <c r="O106" s="254">
        <v>480</v>
      </c>
      <c r="P106" s="255">
        <v>335</v>
      </c>
      <c r="Q106" s="266">
        <v>330</v>
      </c>
      <c r="R106" s="316">
        <v>190</v>
      </c>
      <c r="S106" s="313">
        <v>620</v>
      </c>
      <c r="T106" s="314">
        <v>510</v>
      </c>
      <c r="U106" s="270">
        <f t="shared" si="2"/>
        <v>620</v>
      </c>
      <c r="V106" s="270">
        <f t="shared" si="3"/>
        <v>730</v>
      </c>
      <c r="W106" s="270">
        <f t="shared" si="4"/>
        <v>730</v>
      </c>
      <c r="X106" s="270">
        <f t="shared" si="5"/>
        <v>730</v>
      </c>
      <c r="Y106" s="270">
        <f t="shared" si="6"/>
        <v>730</v>
      </c>
      <c r="Z106" s="270">
        <f t="shared" si="7"/>
        <v>730</v>
      </c>
    </row>
    <row r="107" spans="1:24" ht="12" customHeight="1" hidden="1">
      <c r="A107" s="20"/>
      <c r="B107" s="20"/>
      <c r="C107" s="20"/>
      <c r="D107" s="20"/>
      <c r="E107" s="20"/>
      <c r="F107" s="19"/>
      <c r="I107" s="27"/>
      <c r="J107" s="86"/>
      <c r="W107" s="21"/>
      <c r="X107" s="21"/>
    </row>
    <row r="108" spans="1:24" ht="12" customHeight="1" hidden="1">
      <c r="A108" s="20"/>
      <c r="B108" s="20"/>
      <c r="C108" s="20"/>
      <c r="D108" s="20"/>
      <c r="E108" s="20"/>
      <c r="F108" s="19"/>
      <c r="I108" s="27"/>
      <c r="J108" s="86"/>
      <c r="W108" s="21"/>
      <c r="X108" s="21"/>
    </row>
    <row r="109" spans="1:24" ht="25.5" customHeight="1" hidden="1" thickBot="1">
      <c r="A109" s="20"/>
      <c r="B109" s="20"/>
      <c r="C109" s="20"/>
      <c r="D109" s="20"/>
      <c r="E109" s="20"/>
      <c r="F109" s="19"/>
      <c r="I109" s="27"/>
      <c r="J109" s="86"/>
      <c r="N109" s="330" t="s">
        <v>548</v>
      </c>
      <c r="W109" s="21"/>
      <c r="X109" s="21"/>
    </row>
    <row r="110" spans="1:26" ht="12" customHeight="1" hidden="1" thickBot="1" thickTop="1">
      <c r="A110" s="20"/>
      <c r="B110" s="20"/>
      <c r="C110" s="20"/>
      <c r="D110" s="20"/>
      <c r="E110" s="20"/>
      <c r="F110" s="19"/>
      <c r="I110" s="27"/>
      <c r="J110" s="86"/>
      <c r="L110" s="321" t="s">
        <v>516</v>
      </c>
      <c r="M110" s="3" t="s">
        <v>511</v>
      </c>
      <c r="N110" s="3" t="s">
        <v>512</v>
      </c>
      <c r="O110" s="253" t="s">
        <v>481</v>
      </c>
      <c r="P110" s="253" t="s">
        <v>482</v>
      </c>
      <c r="Q110" s="253" t="s">
        <v>484</v>
      </c>
      <c r="R110" s="253" t="s">
        <v>483</v>
      </c>
      <c r="S110" s="253" t="s">
        <v>513</v>
      </c>
      <c r="T110" s="253" t="s">
        <v>514</v>
      </c>
      <c r="U110" s="263" t="s">
        <v>515</v>
      </c>
      <c r="V110" s="263">
        <v>1</v>
      </c>
      <c r="W110" s="263">
        <v>2</v>
      </c>
      <c r="X110" s="263">
        <v>3</v>
      </c>
      <c r="Y110" s="263">
        <v>4</v>
      </c>
      <c r="Z110" s="263">
        <v>5</v>
      </c>
    </row>
    <row r="111" spans="1:26" ht="12" customHeight="1" hidden="1" thickBot="1">
      <c r="A111" s="20"/>
      <c r="B111" s="20"/>
      <c r="C111" s="20"/>
      <c r="D111" s="20"/>
      <c r="E111" s="20"/>
      <c r="F111" s="19"/>
      <c r="I111" s="27"/>
      <c r="J111" s="86"/>
      <c r="K111" s="317">
        <v>0</v>
      </c>
      <c r="L111" s="322">
        <f aca="true" t="shared" si="8" ref="L111:L122">IF(puntosproljor&lt;620,Z111,U111)</f>
        <v>233</v>
      </c>
      <c r="M111" s="256">
        <v>233</v>
      </c>
      <c r="N111" s="311">
        <v>80</v>
      </c>
      <c r="O111" s="259">
        <v>0</v>
      </c>
      <c r="P111" s="261">
        <v>0</v>
      </c>
      <c r="Q111" s="264">
        <v>0</v>
      </c>
      <c r="R111" s="315">
        <v>0</v>
      </c>
      <c r="S111" s="313">
        <v>80</v>
      </c>
      <c r="T111" s="314">
        <v>80</v>
      </c>
      <c r="U111" s="270">
        <f aca="true" t="shared" si="9" ref="U111:U122">IF(PUNTOSbasicos&gt;971,T111,S111)</f>
        <v>80</v>
      </c>
      <c r="V111" s="270">
        <f aca="true" t="shared" si="10" ref="V111:V122">IF(PUNTOSbasicos&lt;972,M111,N111)</f>
        <v>233</v>
      </c>
      <c r="W111" s="270">
        <f aca="true" t="shared" si="11" ref="W111:W122">IF(PUNTOSbasicos&lt;1170,V111,O111)</f>
        <v>233</v>
      </c>
      <c r="X111" s="270">
        <f aca="true" t="shared" si="12" ref="X111:X122">IF(PUNTOSbasicos&lt;1401,W111,P111)</f>
        <v>233</v>
      </c>
      <c r="Y111" s="270">
        <f aca="true" t="shared" si="13" ref="Y111:Y122">IF(PUNTOSbasicos&lt;1943,X111,Q111)</f>
        <v>233</v>
      </c>
      <c r="Z111" s="270">
        <f aca="true" t="shared" si="14" ref="Z111:Z122">IF(PUNTOSbasicos&lt;=2220,Y111,R111)</f>
        <v>233</v>
      </c>
    </row>
    <row r="112" spans="1:26" ht="12" customHeight="1" hidden="1" thickBot="1">
      <c r="A112" s="20"/>
      <c r="B112" s="20"/>
      <c r="C112" s="20"/>
      <c r="D112" s="20"/>
      <c r="E112" s="20"/>
      <c r="F112" s="19"/>
      <c r="I112" s="27"/>
      <c r="J112" s="86"/>
      <c r="K112" s="318">
        <v>0.1</v>
      </c>
      <c r="L112" s="322">
        <f t="shared" si="8"/>
        <v>250</v>
      </c>
      <c r="M112" s="256">
        <v>250</v>
      </c>
      <c r="N112" s="312">
        <v>90</v>
      </c>
      <c r="O112" s="259">
        <v>0</v>
      </c>
      <c r="P112" s="261">
        <v>0</v>
      </c>
      <c r="Q112" s="264">
        <v>0</v>
      </c>
      <c r="R112" s="315">
        <v>0</v>
      </c>
      <c r="S112" s="313">
        <v>90</v>
      </c>
      <c r="T112" s="314">
        <v>90</v>
      </c>
      <c r="U112" s="270">
        <f t="shared" si="9"/>
        <v>90</v>
      </c>
      <c r="V112" s="270">
        <f t="shared" si="10"/>
        <v>250</v>
      </c>
      <c r="W112" s="270">
        <f t="shared" si="11"/>
        <v>250</v>
      </c>
      <c r="X112" s="270">
        <f t="shared" si="12"/>
        <v>250</v>
      </c>
      <c r="Y112" s="270">
        <f t="shared" si="13"/>
        <v>250</v>
      </c>
      <c r="Z112" s="270">
        <f t="shared" si="14"/>
        <v>250</v>
      </c>
    </row>
    <row r="113" spans="1:26" ht="12" customHeight="1" hidden="1" thickBot="1">
      <c r="A113" s="20"/>
      <c r="B113" s="20"/>
      <c r="C113" s="20"/>
      <c r="D113" s="20"/>
      <c r="E113" s="20"/>
      <c r="F113" s="19"/>
      <c r="I113" s="27"/>
      <c r="J113" s="86"/>
      <c r="K113" s="319">
        <v>0.15</v>
      </c>
      <c r="L113" s="322">
        <f t="shared" si="8"/>
        <v>350</v>
      </c>
      <c r="M113" s="256">
        <v>350</v>
      </c>
      <c r="N113" s="312">
        <v>180</v>
      </c>
      <c r="O113" s="260">
        <v>240</v>
      </c>
      <c r="P113" s="262">
        <v>193</v>
      </c>
      <c r="Q113" s="265">
        <v>180</v>
      </c>
      <c r="R113" s="315">
        <v>0</v>
      </c>
      <c r="S113" s="313">
        <v>220</v>
      </c>
      <c r="T113" s="314">
        <v>220</v>
      </c>
      <c r="U113" s="270">
        <f t="shared" si="9"/>
        <v>220</v>
      </c>
      <c r="V113" s="270">
        <f t="shared" si="10"/>
        <v>350</v>
      </c>
      <c r="W113" s="270">
        <f t="shared" si="11"/>
        <v>350</v>
      </c>
      <c r="X113" s="270">
        <f t="shared" si="12"/>
        <v>350</v>
      </c>
      <c r="Y113" s="270">
        <f t="shared" si="13"/>
        <v>350</v>
      </c>
      <c r="Z113" s="270">
        <f t="shared" si="14"/>
        <v>350</v>
      </c>
    </row>
    <row r="114" spans="1:26" ht="12" customHeight="1" hidden="1" thickBot="1">
      <c r="A114" s="20"/>
      <c r="B114" s="20"/>
      <c r="C114" s="20"/>
      <c r="D114" s="20"/>
      <c r="E114" s="20"/>
      <c r="F114" s="19"/>
      <c r="I114" s="27"/>
      <c r="J114" s="86"/>
      <c r="K114" s="319">
        <v>0.3</v>
      </c>
      <c r="L114" s="322">
        <f t="shared" si="8"/>
        <v>405</v>
      </c>
      <c r="M114" s="256">
        <v>405</v>
      </c>
      <c r="N114" s="312">
        <v>195</v>
      </c>
      <c r="O114" s="260">
        <v>240</v>
      </c>
      <c r="P114" s="262">
        <v>193</v>
      </c>
      <c r="Q114" s="265">
        <v>180</v>
      </c>
      <c r="R114" s="315">
        <v>0</v>
      </c>
      <c r="S114" s="313">
        <v>380</v>
      </c>
      <c r="T114" s="314">
        <v>350</v>
      </c>
      <c r="U114" s="270">
        <f t="shared" si="9"/>
        <v>380</v>
      </c>
      <c r="V114" s="270">
        <f t="shared" si="10"/>
        <v>405</v>
      </c>
      <c r="W114" s="270">
        <f t="shared" si="11"/>
        <v>405</v>
      </c>
      <c r="X114" s="270">
        <f t="shared" si="12"/>
        <v>405</v>
      </c>
      <c r="Y114" s="270">
        <f t="shared" si="13"/>
        <v>405</v>
      </c>
      <c r="Z114" s="270">
        <f t="shared" si="14"/>
        <v>405</v>
      </c>
    </row>
    <row r="115" spans="1:26" ht="12" customHeight="1" hidden="1" thickBot="1">
      <c r="A115" s="20"/>
      <c r="B115" s="20"/>
      <c r="C115" s="20"/>
      <c r="D115" s="20"/>
      <c r="E115" s="20"/>
      <c r="F115" s="19"/>
      <c r="I115" s="27"/>
      <c r="J115" s="86"/>
      <c r="K115" s="319">
        <v>0.4</v>
      </c>
      <c r="L115" s="322">
        <f t="shared" si="8"/>
        <v>440</v>
      </c>
      <c r="M115" s="256">
        <v>440</v>
      </c>
      <c r="N115" s="312">
        <v>210</v>
      </c>
      <c r="O115" s="260">
        <v>250</v>
      </c>
      <c r="P115" s="262">
        <v>200</v>
      </c>
      <c r="Q115" s="265">
        <v>180</v>
      </c>
      <c r="R115" s="315">
        <v>140</v>
      </c>
      <c r="S115" s="313">
        <v>440</v>
      </c>
      <c r="T115" s="314">
        <v>400</v>
      </c>
      <c r="U115" s="270">
        <f t="shared" si="9"/>
        <v>440</v>
      </c>
      <c r="V115" s="270">
        <f t="shared" si="10"/>
        <v>440</v>
      </c>
      <c r="W115" s="270">
        <f t="shared" si="11"/>
        <v>440</v>
      </c>
      <c r="X115" s="270">
        <f t="shared" si="12"/>
        <v>440</v>
      </c>
      <c r="Y115" s="270">
        <f t="shared" si="13"/>
        <v>440</v>
      </c>
      <c r="Z115" s="270">
        <f t="shared" si="14"/>
        <v>440</v>
      </c>
    </row>
    <row r="116" spans="1:26" ht="12" customHeight="1" hidden="1" thickBot="1">
      <c r="A116" s="20"/>
      <c r="B116" s="20"/>
      <c r="C116" s="20"/>
      <c r="D116" s="20"/>
      <c r="E116" s="20"/>
      <c r="F116" s="19"/>
      <c r="I116" s="27"/>
      <c r="J116" s="86"/>
      <c r="K116" s="319">
        <v>0.5</v>
      </c>
      <c r="L116" s="322">
        <f t="shared" si="8"/>
        <v>455</v>
      </c>
      <c r="M116" s="256">
        <v>455</v>
      </c>
      <c r="N116" s="312">
        <v>230</v>
      </c>
      <c r="O116" s="260">
        <v>250</v>
      </c>
      <c r="P116" s="255">
        <v>200</v>
      </c>
      <c r="Q116" s="265">
        <v>180</v>
      </c>
      <c r="R116" s="315">
        <v>140</v>
      </c>
      <c r="S116" s="313">
        <v>475</v>
      </c>
      <c r="T116" s="314">
        <v>435</v>
      </c>
      <c r="U116" s="270">
        <f t="shared" si="9"/>
        <v>475</v>
      </c>
      <c r="V116" s="270">
        <f t="shared" si="10"/>
        <v>455</v>
      </c>
      <c r="W116" s="270">
        <f t="shared" si="11"/>
        <v>455</v>
      </c>
      <c r="X116" s="270">
        <f t="shared" si="12"/>
        <v>455</v>
      </c>
      <c r="Y116" s="270">
        <f t="shared" si="13"/>
        <v>455</v>
      </c>
      <c r="Z116" s="270">
        <f t="shared" si="14"/>
        <v>455</v>
      </c>
    </row>
    <row r="117" spans="1:26" ht="12" customHeight="1" hidden="1" thickBot="1">
      <c r="A117" s="20"/>
      <c r="B117" s="20"/>
      <c r="C117" s="20"/>
      <c r="D117" s="20"/>
      <c r="E117" s="20"/>
      <c r="F117" s="19"/>
      <c r="I117" s="27"/>
      <c r="J117" s="86"/>
      <c r="K117" s="319">
        <v>0.6</v>
      </c>
      <c r="L117" s="322">
        <f t="shared" si="8"/>
        <v>465</v>
      </c>
      <c r="M117" s="256">
        <v>465</v>
      </c>
      <c r="N117" s="312">
        <v>260</v>
      </c>
      <c r="O117" s="260">
        <v>260</v>
      </c>
      <c r="P117" s="255">
        <v>203</v>
      </c>
      <c r="Q117" s="265">
        <v>190</v>
      </c>
      <c r="R117" s="315">
        <v>160</v>
      </c>
      <c r="S117" s="313">
        <v>510</v>
      </c>
      <c r="T117" s="314">
        <v>450</v>
      </c>
      <c r="U117" s="270">
        <f t="shared" si="9"/>
        <v>510</v>
      </c>
      <c r="V117" s="270">
        <f t="shared" si="10"/>
        <v>465</v>
      </c>
      <c r="W117" s="270">
        <f t="shared" si="11"/>
        <v>465</v>
      </c>
      <c r="X117" s="270">
        <f t="shared" si="12"/>
        <v>465</v>
      </c>
      <c r="Y117" s="270">
        <f t="shared" si="13"/>
        <v>465</v>
      </c>
      <c r="Z117" s="270">
        <f t="shared" si="14"/>
        <v>465</v>
      </c>
    </row>
    <row r="118" spans="1:26" ht="12" customHeight="1" hidden="1" thickBot="1">
      <c r="A118" s="20"/>
      <c r="B118" s="20"/>
      <c r="C118" s="20"/>
      <c r="D118" s="20"/>
      <c r="E118" s="20"/>
      <c r="F118" s="19"/>
      <c r="I118" s="27"/>
      <c r="J118" s="86"/>
      <c r="K118" s="319">
        <v>0.7</v>
      </c>
      <c r="L118" s="322">
        <f t="shared" si="8"/>
        <v>445</v>
      </c>
      <c r="M118" s="256">
        <v>445</v>
      </c>
      <c r="N118" s="312">
        <v>285</v>
      </c>
      <c r="O118" s="260">
        <v>365</v>
      </c>
      <c r="P118" s="255">
        <v>230</v>
      </c>
      <c r="Q118" s="265">
        <v>190</v>
      </c>
      <c r="R118" s="315">
        <v>160</v>
      </c>
      <c r="S118" s="313">
        <v>525</v>
      </c>
      <c r="T118" s="314">
        <v>465</v>
      </c>
      <c r="U118" s="270">
        <f t="shared" si="9"/>
        <v>525</v>
      </c>
      <c r="V118" s="270">
        <f t="shared" si="10"/>
        <v>445</v>
      </c>
      <c r="W118" s="270">
        <f t="shared" si="11"/>
        <v>445</v>
      </c>
      <c r="X118" s="270">
        <f t="shared" si="12"/>
        <v>445</v>
      </c>
      <c r="Y118" s="270">
        <f t="shared" si="13"/>
        <v>445</v>
      </c>
      <c r="Z118" s="270">
        <f t="shared" si="14"/>
        <v>445</v>
      </c>
    </row>
    <row r="119" spans="1:26" ht="12" customHeight="1" hidden="1" thickBot="1">
      <c r="A119" s="20"/>
      <c r="B119" s="20"/>
      <c r="C119" s="20"/>
      <c r="D119" s="20"/>
      <c r="E119" s="20"/>
      <c r="F119" s="19"/>
      <c r="I119" s="27"/>
      <c r="J119" s="86"/>
      <c r="K119" s="319">
        <v>0.8</v>
      </c>
      <c r="L119" s="322">
        <f t="shared" si="8"/>
        <v>535</v>
      </c>
      <c r="M119" s="256">
        <v>535</v>
      </c>
      <c r="N119" s="312">
        <v>345</v>
      </c>
      <c r="O119" s="254">
        <v>395</v>
      </c>
      <c r="P119" s="255">
        <v>340</v>
      </c>
      <c r="Q119" s="266">
        <v>280</v>
      </c>
      <c r="R119" s="316">
        <v>180</v>
      </c>
      <c r="S119" s="313">
        <v>555</v>
      </c>
      <c r="T119" s="314">
        <v>475</v>
      </c>
      <c r="U119" s="270">
        <f t="shared" si="9"/>
        <v>555</v>
      </c>
      <c r="V119" s="270">
        <f t="shared" si="10"/>
        <v>535</v>
      </c>
      <c r="W119" s="270">
        <f t="shared" si="11"/>
        <v>535</v>
      </c>
      <c r="X119" s="270">
        <f t="shared" si="12"/>
        <v>535</v>
      </c>
      <c r="Y119" s="270">
        <f t="shared" si="13"/>
        <v>535</v>
      </c>
      <c r="Z119" s="270">
        <f t="shared" si="14"/>
        <v>535</v>
      </c>
    </row>
    <row r="120" spans="1:26" ht="12" customHeight="1" hidden="1" thickBot="1">
      <c r="A120" s="20"/>
      <c r="B120" s="20"/>
      <c r="C120" s="20"/>
      <c r="D120" s="20"/>
      <c r="E120" s="20"/>
      <c r="F120" s="19"/>
      <c r="I120" s="27"/>
      <c r="J120" s="86"/>
      <c r="K120" s="319">
        <v>1</v>
      </c>
      <c r="L120" s="322">
        <f t="shared" si="8"/>
        <v>665</v>
      </c>
      <c r="M120" s="256">
        <v>665</v>
      </c>
      <c r="N120" s="312">
        <v>435</v>
      </c>
      <c r="O120" s="254">
        <v>410</v>
      </c>
      <c r="P120" s="255">
        <v>330</v>
      </c>
      <c r="Q120" s="266">
        <v>310</v>
      </c>
      <c r="R120" s="316">
        <v>180</v>
      </c>
      <c r="S120" s="313">
        <v>590</v>
      </c>
      <c r="T120" s="314">
        <v>490</v>
      </c>
      <c r="U120" s="270">
        <f t="shared" si="9"/>
        <v>590</v>
      </c>
      <c r="V120" s="270">
        <f t="shared" si="10"/>
        <v>665</v>
      </c>
      <c r="W120" s="270">
        <f t="shared" si="11"/>
        <v>665</v>
      </c>
      <c r="X120" s="270">
        <f t="shared" si="12"/>
        <v>665</v>
      </c>
      <c r="Y120" s="270">
        <f t="shared" si="13"/>
        <v>665</v>
      </c>
      <c r="Z120" s="270">
        <f t="shared" si="14"/>
        <v>665</v>
      </c>
    </row>
    <row r="121" spans="1:26" ht="12" customHeight="1" hidden="1" thickBot="1">
      <c r="A121" s="20"/>
      <c r="B121" s="20"/>
      <c r="C121" s="20"/>
      <c r="D121" s="20"/>
      <c r="E121" s="20"/>
      <c r="F121" s="19"/>
      <c r="I121" s="27"/>
      <c r="J121" s="86"/>
      <c r="K121" s="319">
        <v>1.1</v>
      </c>
      <c r="L121" s="322">
        <f t="shared" si="8"/>
        <v>745</v>
      </c>
      <c r="M121" s="256">
        <v>745</v>
      </c>
      <c r="N121" s="312">
        <v>495</v>
      </c>
      <c r="O121" s="254">
        <v>430</v>
      </c>
      <c r="P121" s="255">
        <v>330</v>
      </c>
      <c r="Q121" s="266">
        <v>320</v>
      </c>
      <c r="R121" s="316">
        <v>190</v>
      </c>
      <c r="S121" s="313">
        <v>615</v>
      </c>
      <c r="T121" s="314">
        <v>505</v>
      </c>
      <c r="U121" s="270">
        <f t="shared" si="9"/>
        <v>615</v>
      </c>
      <c r="V121" s="270">
        <f t="shared" si="10"/>
        <v>745</v>
      </c>
      <c r="W121" s="270">
        <f t="shared" si="11"/>
        <v>745</v>
      </c>
      <c r="X121" s="270">
        <f t="shared" si="12"/>
        <v>745</v>
      </c>
      <c r="Y121" s="270">
        <f t="shared" si="13"/>
        <v>745</v>
      </c>
      <c r="Z121" s="270">
        <f t="shared" si="14"/>
        <v>745</v>
      </c>
    </row>
    <row r="122" spans="1:26" ht="12" customHeight="1" hidden="1" thickBot="1">
      <c r="A122" s="20"/>
      <c r="B122" s="20"/>
      <c r="C122" s="20"/>
      <c r="D122" s="20"/>
      <c r="E122" s="20"/>
      <c r="F122" s="19"/>
      <c r="I122" s="27"/>
      <c r="J122" s="86"/>
      <c r="K122" s="320">
        <v>1.2</v>
      </c>
      <c r="L122" s="323">
        <f t="shared" si="8"/>
        <v>770</v>
      </c>
      <c r="M122" s="256">
        <v>770</v>
      </c>
      <c r="N122" s="312">
        <v>510</v>
      </c>
      <c r="O122" s="254">
        <v>480</v>
      </c>
      <c r="P122" s="255">
        <v>335</v>
      </c>
      <c r="Q122" s="266">
        <v>330</v>
      </c>
      <c r="R122" s="316">
        <v>190</v>
      </c>
      <c r="S122" s="313">
        <v>620</v>
      </c>
      <c r="T122" s="314">
        <v>510</v>
      </c>
      <c r="U122" s="270">
        <f t="shared" si="9"/>
        <v>620</v>
      </c>
      <c r="V122" s="270">
        <f t="shared" si="10"/>
        <v>770</v>
      </c>
      <c r="W122" s="270">
        <f t="shared" si="11"/>
        <v>770</v>
      </c>
      <c r="X122" s="270">
        <f t="shared" si="12"/>
        <v>770</v>
      </c>
      <c r="Y122" s="270">
        <f t="shared" si="13"/>
        <v>770</v>
      </c>
      <c r="Z122" s="270">
        <f t="shared" si="14"/>
        <v>770</v>
      </c>
    </row>
    <row r="123" spans="1:24" ht="12" customHeight="1" hidden="1">
      <c r="A123" s="20"/>
      <c r="B123" s="20"/>
      <c r="C123" s="20"/>
      <c r="D123" s="20"/>
      <c r="E123" s="20"/>
      <c r="F123" s="19"/>
      <c r="I123" s="27"/>
      <c r="J123" s="86"/>
      <c r="W123" s="21"/>
      <c r="X123" s="21"/>
    </row>
    <row r="124" spans="1:24" ht="12" customHeight="1" hidden="1">
      <c r="A124" s="20"/>
      <c r="B124" s="20"/>
      <c r="C124" s="20"/>
      <c r="D124" s="20"/>
      <c r="E124" s="20"/>
      <c r="F124" s="19"/>
      <c r="I124" s="27"/>
      <c r="J124" s="86"/>
      <c r="W124" s="21"/>
      <c r="X124" s="21"/>
    </row>
    <row r="125" spans="1:24" ht="12" customHeight="1" hidden="1">
      <c r="A125" s="20"/>
      <c r="B125" s="20"/>
      <c r="C125" s="20"/>
      <c r="D125" s="20"/>
      <c r="E125" s="20"/>
      <c r="F125" s="19"/>
      <c r="I125" s="27"/>
      <c r="J125" s="86"/>
      <c r="W125" s="21"/>
      <c r="X125" s="21"/>
    </row>
    <row r="126" spans="1:24" ht="12" customHeight="1" hidden="1">
      <c r="A126" s="20"/>
      <c r="B126" s="20"/>
      <c r="C126" s="20"/>
      <c r="D126" s="20"/>
      <c r="E126" s="20"/>
      <c r="F126" s="19"/>
      <c r="I126" s="27"/>
      <c r="J126" s="86"/>
      <c r="W126" s="21"/>
      <c r="X126" s="21"/>
    </row>
    <row r="127" spans="1:24" ht="12" customHeight="1" hidden="1">
      <c r="A127" s="20"/>
      <c r="B127" s="20"/>
      <c r="C127" s="20"/>
      <c r="D127" s="20"/>
      <c r="E127" s="20"/>
      <c r="F127" s="19"/>
      <c r="I127" s="27"/>
      <c r="J127" s="86"/>
      <c r="W127" s="21"/>
      <c r="X127" s="21"/>
    </row>
    <row r="128" spans="1:24" ht="19.5" customHeight="1">
      <c r="A128" s="20"/>
      <c r="B128" s="20"/>
      <c r="C128" s="20"/>
      <c r="D128" s="20"/>
      <c r="E128" s="20"/>
      <c r="F128" s="19"/>
      <c r="I128" s="27"/>
      <c r="J128" s="86"/>
      <c r="W128" s="21"/>
      <c r="X128" s="21"/>
    </row>
    <row r="129" spans="1:6" ht="13.5" customHeight="1">
      <c r="A129" s="332"/>
      <c r="B129" s="333"/>
      <c r="C129" s="334"/>
      <c r="D129" s="333"/>
      <c r="E129" s="333"/>
      <c r="F129" s="333"/>
    </row>
    <row r="130" spans="1:8" ht="14.25" customHeight="1">
      <c r="A130" s="335"/>
      <c r="B130" s="335"/>
      <c r="C130" s="387"/>
      <c r="D130" s="387"/>
      <c r="E130" s="387"/>
      <c r="F130" s="387"/>
      <c r="G130" s="387"/>
      <c r="H130" s="387"/>
    </row>
    <row r="131" spans="1:4" ht="12.75">
      <c r="A131" s="331"/>
      <c r="B131" s="331"/>
      <c r="C131" s="331"/>
      <c r="D131" s="331"/>
    </row>
    <row r="132" spans="1:6" ht="12.75">
      <c r="A132" s="148"/>
      <c r="B132" s="148"/>
      <c r="C132" s="148"/>
      <c r="D132" s="148"/>
      <c r="E132" s="148"/>
      <c r="F132" s="148"/>
    </row>
    <row r="133" spans="4:18" ht="27">
      <c r="D133" s="369" t="s">
        <v>376</v>
      </c>
      <c r="F133" s="147"/>
      <c r="I133" s="13"/>
      <c r="M133" s="369"/>
      <c r="O133" s="147"/>
      <c r="R133" s="13"/>
    </row>
    <row r="134" spans="4:17" ht="20.25">
      <c r="D134" s="146"/>
      <c r="F134" s="147"/>
      <c r="K134" s="19"/>
      <c r="L134" s="19"/>
      <c r="M134" s="494"/>
      <c r="N134" s="19"/>
      <c r="O134" s="495"/>
      <c r="P134" s="19"/>
      <c r="Q134" s="19"/>
    </row>
    <row r="135" spans="2:17" ht="12.75">
      <c r="B135" s="149" t="s">
        <v>68</v>
      </c>
      <c r="C135" s="149" t="s">
        <v>375</v>
      </c>
      <c r="D135" s="149" t="s">
        <v>374</v>
      </c>
      <c r="E135" s="149" t="s">
        <v>372</v>
      </c>
      <c r="F135" s="149" t="s">
        <v>373</v>
      </c>
      <c r="G135" s="328" t="s">
        <v>526</v>
      </c>
      <c r="K135" s="20"/>
      <c r="L135" s="20"/>
      <c r="M135" s="20"/>
      <c r="N135" s="20"/>
      <c r="O135" s="20"/>
      <c r="P135" s="27"/>
      <c r="Q135" s="19"/>
    </row>
    <row r="136" spans="2:17" ht="13.5" thickBot="1">
      <c r="B136" s="221">
        <v>749</v>
      </c>
      <c r="C136" s="150">
        <f>LOOKUP(B136,Cargos!A3:A314,Cargos!C3:C314)</f>
        <v>971</v>
      </c>
      <c r="D136" s="150">
        <f>LOOKUP(B136,Cargos!A3:A314,Cargos!E3:E314)</f>
        <v>0</v>
      </c>
      <c r="E136" s="150">
        <f>LOOKUP(B136,Cargos!A3:A314,Cargos!F3:F314)</f>
        <v>0</v>
      </c>
      <c r="F136" s="149">
        <f>LOOKUP(B136,Cargos!A3:A314,Cargos!G3:G314)</f>
        <v>0</v>
      </c>
      <c r="G136" s="149">
        <f>LOOKUP(B136,Cargos!A3:A314,[0]!puntoscompbasico)</f>
        <v>170</v>
      </c>
      <c r="K136" s="496"/>
      <c r="L136" s="20"/>
      <c r="M136" s="20"/>
      <c r="N136" s="20"/>
      <c r="O136" s="20"/>
      <c r="P136" s="20"/>
      <c r="Q136" s="19"/>
    </row>
    <row r="137" spans="2:17" ht="19.5" customHeight="1" thickBot="1">
      <c r="B137" s="530" t="s">
        <v>438</v>
      </c>
      <c r="C137" s="529"/>
      <c r="D137" s="111" t="str">
        <f>LOOKUP(B136,Cargos!A3:A314,Cargos!B3:B314)</f>
        <v> MAESTRO DE GRADO</v>
      </c>
      <c r="E137" s="79"/>
      <c r="F137" s="155"/>
      <c r="K137" s="497"/>
      <c r="L137" s="19"/>
      <c r="M137" s="20"/>
      <c r="N137" s="19"/>
      <c r="O137" s="19"/>
      <c r="P137" s="19"/>
      <c r="Q137" s="19"/>
    </row>
    <row r="138" spans="2:17" ht="20.25">
      <c r="B138" s="234" t="s">
        <v>439</v>
      </c>
      <c r="E138" s="146"/>
      <c r="K138" s="498"/>
      <c r="L138" s="19"/>
      <c r="M138" s="19"/>
      <c r="N138" s="494"/>
      <c r="O138" s="19"/>
      <c r="P138" s="19"/>
      <c r="Q138" s="19"/>
    </row>
    <row r="139" spans="4:17" ht="21" thickBot="1">
      <c r="D139" s="146"/>
      <c r="F139" s="147"/>
      <c r="K139" s="19"/>
      <c r="L139" s="19"/>
      <c r="M139" s="494"/>
      <c r="N139" s="19"/>
      <c r="O139" s="495"/>
      <c r="P139" s="19"/>
      <c r="Q139" s="19"/>
    </row>
    <row r="140" spans="3:18" ht="16.5" thickBot="1">
      <c r="C140" s="189" t="s">
        <v>403</v>
      </c>
      <c r="D140" s="79"/>
      <c r="E140" s="88">
        <v>0</v>
      </c>
      <c r="G140" s="287" t="s">
        <v>401</v>
      </c>
      <c r="H140" s="288">
        <f>IF(E142&gt;921,1,0)</f>
        <v>1</v>
      </c>
      <c r="I140" s="194"/>
      <c r="K140" s="19"/>
      <c r="L140" s="224"/>
      <c r="M140" s="19"/>
      <c r="N140" s="499"/>
      <c r="O140" s="19"/>
      <c r="P140" s="500"/>
      <c r="Q140" s="288"/>
      <c r="R140" s="194"/>
    </row>
    <row r="141" spans="3:17" ht="16.5" thickBot="1">
      <c r="C141" s="19"/>
      <c r="D141" s="19"/>
      <c r="E141" s="151">
        <f>LOOKUP(E140,I80:I91,J80:J91)</f>
        <v>0</v>
      </c>
      <c r="K141" s="19"/>
      <c r="L141" s="19"/>
      <c r="M141" s="19"/>
      <c r="N141" s="151"/>
      <c r="O141" s="19"/>
      <c r="P141" s="19"/>
      <c r="Q141" s="19"/>
    </row>
    <row r="142" spans="3:17" ht="18.75" thickBot="1">
      <c r="C142" s="152" t="s">
        <v>5</v>
      </c>
      <c r="D142" s="152"/>
      <c r="E142" s="153">
        <f>C136</f>
        <v>971</v>
      </c>
      <c r="F142" s="154" t="s">
        <v>411</v>
      </c>
      <c r="G142" s="155"/>
      <c r="H142" s="248">
        <f>F136+E136</f>
        <v>0</v>
      </c>
      <c r="K142" s="19"/>
      <c r="L142" s="273"/>
      <c r="M142" s="273"/>
      <c r="N142" s="501"/>
      <c r="O142" s="502"/>
      <c r="P142" s="19"/>
      <c r="Q142" s="503"/>
    </row>
    <row r="143" spans="3:17" ht="15.75">
      <c r="C143" s="19"/>
      <c r="D143" s="19"/>
      <c r="E143" s="510"/>
      <c r="H143" s="19"/>
      <c r="K143" s="19"/>
      <c r="L143" s="19"/>
      <c r="M143" s="19"/>
      <c r="N143" s="156"/>
      <c r="O143" s="19"/>
      <c r="P143" s="19"/>
      <c r="Q143" s="19"/>
    </row>
    <row r="144" spans="2:13" ht="18.75" thickBot="1">
      <c r="B144" s="13"/>
      <c r="C144" s="273" t="s">
        <v>527</v>
      </c>
      <c r="D144" s="13"/>
      <c r="K144" s="13"/>
      <c r="L144" s="273" t="s">
        <v>552</v>
      </c>
      <c r="M144" s="13"/>
    </row>
    <row r="145" spans="2:17" ht="13.5" thickBot="1">
      <c r="B145" s="170" t="s">
        <v>449</v>
      </c>
      <c r="C145" s="244" t="s">
        <v>448</v>
      </c>
      <c r="D145" s="244" t="s">
        <v>404</v>
      </c>
      <c r="E145" s="244" t="s">
        <v>405</v>
      </c>
      <c r="F145" s="245" t="s">
        <v>406</v>
      </c>
      <c r="G145" s="339"/>
      <c r="H145" s="339"/>
      <c r="K145" s="170" t="s">
        <v>449</v>
      </c>
      <c r="L145" s="244" t="s">
        <v>448</v>
      </c>
      <c r="M145" s="244" t="s">
        <v>404</v>
      </c>
      <c r="N145" s="244" t="s">
        <v>405</v>
      </c>
      <c r="O145" s="245" t="s">
        <v>406</v>
      </c>
      <c r="P145" s="339"/>
      <c r="Q145" s="339"/>
    </row>
    <row r="146" spans="2:17" ht="12.75">
      <c r="B146" s="241" t="s">
        <v>381</v>
      </c>
      <c r="C146" s="208"/>
      <c r="D146" s="242" t="s">
        <v>382</v>
      </c>
      <c r="E146" s="243">
        <f>E142*indicedic08</f>
        <v>680.8652000000001</v>
      </c>
      <c r="F146" s="163"/>
      <c r="G146" s="340"/>
      <c r="H146" s="340"/>
      <c r="K146" s="241" t="s">
        <v>381</v>
      </c>
      <c r="L146" s="208"/>
      <c r="M146" s="242" t="s">
        <v>382</v>
      </c>
      <c r="N146" s="243">
        <f>E142*indicefeb09</f>
        <v>725.337</v>
      </c>
      <c r="O146" s="163"/>
      <c r="P146" s="340"/>
      <c r="Q146" s="340"/>
    </row>
    <row r="147" spans="2:17" ht="12.75">
      <c r="B147" s="241" t="s">
        <v>543</v>
      </c>
      <c r="C147" s="208"/>
      <c r="D147" s="242" t="s">
        <v>518</v>
      </c>
      <c r="E147" s="243">
        <f>compbasico*indicedic08</f>
        <v>119.20400000000001</v>
      </c>
      <c r="F147" s="163"/>
      <c r="G147" s="340"/>
      <c r="H147" s="340"/>
      <c r="K147" s="241" t="s">
        <v>543</v>
      </c>
      <c r="L147" s="208"/>
      <c r="M147" s="242" t="s">
        <v>518</v>
      </c>
      <c r="N147" s="243">
        <f>compbasico*indicefeb09</f>
        <v>126.99</v>
      </c>
      <c r="O147" s="163"/>
      <c r="P147" s="340"/>
      <c r="Q147" s="340"/>
    </row>
    <row r="148" spans="2:17" ht="12.75">
      <c r="B148" s="85" t="s">
        <v>385</v>
      </c>
      <c r="C148" s="84"/>
      <c r="D148" s="160" t="s">
        <v>412</v>
      </c>
      <c r="E148" s="126">
        <f>LOOKUP(C149,porant,cod06cargosdic08)</f>
        <v>180</v>
      </c>
      <c r="F148" s="91"/>
      <c r="G148" s="340"/>
      <c r="H148" s="340"/>
      <c r="K148" s="85" t="s">
        <v>385</v>
      </c>
      <c r="L148" s="84"/>
      <c r="M148" s="160" t="s">
        <v>412</v>
      </c>
      <c r="N148" s="126">
        <f>LOOKUP(L149,porant,codigo06cargosfeb09)</f>
        <v>233</v>
      </c>
      <c r="O148" s="91"/>
      <c r="P148" s="340"/>
      <c r="Q148" s="340"/>
    </row>
    <row r="149" spans="2:17" ht="12.75">
      <c r="B149" s="161" t="s">
        <v>380</v>
      </c>
      <c r="C149" s="162">
        <f>E141</f>
        <v>0</v>
      </c>
      <c r="D149" s="110" t="s">
        <v>0</v>
      </c>
      <c r="E149" s="159">
        <f>(E146+E147+E152+E153)*C149</f>
        <v>0</v>
      </c>
      <c r="F149" s="163"/>
      <c r="G149" s="340"/>
      <c r="H149" s="340"/>
      <c r="K149" s="161" t="s">
        <v>380</v>
      </c>
      <c r="L149" s="162">
        <f>E141</f>
        <v>0</v>
      </c>
      <c r="M149" s="110" t="s">
        <v>0</v>
      </c>
      <c r="N149" s="159">
        <f>(N146+N147+N152+N153)*L149</f>
        <v>0</v>
      </c>
      <c r="O149" s="163"/>
      <c r="P149" s="340"/>
      <c r="Q149" s="340"/>
    </row>
    <row r="150" spans="2:17" ht="12.75">
      <c r="B150" s="85" t="s">
        <v>386</v>
      </c>
      <c r="C150" s="84"/>
      <c r="D150" s="160" t="s">
        <v>413</v>
      </c>
      <c r="E150" s="126">
        <f>E148*0.07</f>
        <v>12.600000000000001</v>
      </c>
      <c r="F150" s="91"/>
      <c r="G150" s="340"/>
      <c r="H150" s="340"/>
      <c r="K150" s="85" t="s">
        <v>386</v>
      </c>
      <c r="L150" s="84"/>
      <c r="M150" s="160" t="s">
        <v>413</v>
      </c>
      <c r="N150" s="126">
        <f>N148*0.07</f>
        <v>16.310000000000002</v>
      </c>
      <c r="O150" s="91"/>
      <c r="P150" s="340"/>
      <c r="Q150" s="340"/>
    </row>
    <row r="151" spans="2:17" ht="12.75">
      <c r="B151" s="164" t="s">
        <v>383</v>
      </c>
      <c r="C151" s="110">
        <v>0.07</v>
      </c>
      <c r="D151" s="110" t="s">
        <v>414</v>
      </c>
      <c r="E151" s="159">
        <f>(E146+E147+E149+E152+E153+E154)*C151</f>
        <v>56.00484400000001</v>
      </c>
      <c r="F151" s="163"/>
      <c r="G151" s="340"/>
      <c r="H151" s="340"/>
      <c r="K151" s="164" t="s">
        <v>383</v>
      </c>
      <c r="L151" s="110">
        <v>0.07</v>
      </c>
      <c r="M151" s="110" t="s">
        <v>414</v>
      </c>
      <c r="N151" s="159">
        <f>(N146+N147+N149+N152+N153+N154)*L151</f>
        <v>59.662890000000004</v>
      </c>
      <c r="O151" s="163"/>
      <c r="P151" s="340"/>
      <c r="Q151" s="340"/>
    </row>
    <row r="152" spans="2:17" ht="12.75">
      <c r="B152" s="157" t="s">
        <v>379</v>
      </c>
      <c r="C152" s="158"/>
      <c r="D152" s="160" t="s">
        <v>395</v>
      </c>
      <c r="E152" s="159">
        <f>puntosproljor*proljordic08</f>
        <v>0</v>
      </c>
      <c r="F152" s="163"/>
      <c r="G152" s="340"/>
      <c r="H152" s="340"/>
      <c r="K152" s="157" t="s">
        <v>379</v>
      </c>
      <c r="L152" s="158"/>
      <c r="M152" s="160" t="s">
        <v>395</v>
      </c>
      <c r="N152" s="159">
        <f>puntosproljor*proljorfeb09</f>
        <v>0</v>
      </c>
      <c r="O152" s="163"/>
      <c r="P152" s="340"/>
      <c r="Q152" s="340"/>
    </row>
    <row r="153" spans="2:17" ht="12.75">
      <c r="B153" s="157" t="s">
        <v>378</v>
      </c>
      <c r="C153" s="158"/>
      <c r="D153" s="110" t="s">
        <v>396</v>
      </c>
      <c r="E153" s="159">
        <f>D136*indicedic08</f>
        <v>0</v>
      </c>
      <c r="F153" s="163"/>
      <c r="G153" s="340"/>
      <c r="H153" s="340"/>
      <c r="K153" s="157" t="s">
        <v>378</v>
      </c>
      <c r="L153" s="158"/>
      <c r="M153" s="110" t="s">
        <v>396</v>
      </c>
      <c r="N153" s="159">
        <f>D136*indicefeb09</f>
        <v>0</v>
      </c>
      <c r="O153" s="163"/>
      <c r="P153" s="340"/>
      <c r="Q153" s="340"/>
    </row>
    <row r="154" spans="2:17" ht="15">
      <c r="B154" s="157" t="s">
        <v>377</v>
      </c>
      <c r="C154" s="388">
        <v>0</v>
      </c>
      <c r="D154" s="110" t="s">
        <v>452</v>
      </c>
      <c r="E154" s="165">
        <f>(E146+E147+E152+E153)*C154</f>
        <v>0</v>
      </c>
      <c r="F154" s="166"/>
      <c r="G154" s="340"/>
      <c r="H154" s="340"/>
      <c r="K154" s="157" t="s">
        <v>377</v>
      </c>
      <c r="L154" s="518">
        <f>C154</f>
        <v>0</v>
      </c>
      <c r="M154" s="110" t="s">
        <v>452</v>
      </c>
      <c r="N154" s="165">
        <f>(N146+N147+N152+N153)*L154</f>
        <v>0</v>
      </c>
      <c r="O154" s="166"/>
      <c r="P154" s="340"/>
      <c r="Q154" s="340"/>
    </row>
    <row r="155" spans="2:17" ht="12.75">
      <c r="B155" s="164" t="s">
        <v>384</v>
      </c>
      <c r="C155" s="158"/>
      <c r="D155" s="239" t="s">
        <v>401</v>
      </c>
      <c r="E155" s="240">
        <f>IF(PUNTOSbasicos&lt;1300,IF(E146+E147+E149+E152+E153+E151+F163+F164+F165+0.196*F162+((E148+E154)*0.20972)-E154*0.07+E158+E160&gt;(salminimojul08),0,(salminimojul08)-(E146+E147+E149+E152+E153+E151+F163+F164+F165+0.196*F162+((E148+E154)*0.20972)-E154*0.07+E158+E160)),0)</f>
        <v>391.71646862399984</v>
      </c>
      <c r="F155" s="237"/>
      <c r="G155" s="340"/>
      <c r="H155" s="340"/>
      <c r="K155" s="164" t="s">
        <v>384</v>
      </c>
      <c r="L155" s="158"/>
      <c r="M155" s="239" t="s">
        <v>401</v>
      </c>
      <c r="N155" s="240">
        <f>IF(PUNTOSbasicos&lt;1300,IF(N146+N147+N149+N152+N153+N151+O163+O164+O165+0.196*O162+((N148+N154)*0.20972)-N154*0.07+N158+N160&gt;(salminimojul08),0,(salminimojul08)-(N146+N147+N149+N152+N153+N151+O163+O164+O165+0.196*O162+((N148+N154)*0.20972)-N154*0.07+N158+N160)),0)</f>
        <v>346.7601284399999</v>
      </c>
      <c r="O155" s="237"/>
      <c r="P155" s="340"/>
      <c r="Q155" s="340"/>
    </row>
    <row r="156" spans="2:17" ht="16.5" thickBot="1">
      <c r="B156" s="167" t="s">
        <v>397</v>
      </c>
      <c r="C156" s="168" t="s">
        <v>398</v>
      </c>
      <c r="D156" s="127"/>
      <c r="E156" s="390">
        <v>0</v>
      </c>
      <c r="F156" s="235"/>
      <c r="G156" s="340"/>
      <c r="H156" s="340"/>
      <c r="K156" s="167" t="s">
        <v>397</v>
      </c>
      <c r="L156" s="168" t="s">
        <v>398</v>
      </c>
      <c r="M156" s="127"/>
      <c r="N156" s="522">
        <f>E156</f>
        <v>0</v>
      </c>
      <c r="O156" s="235"/>
      <c r="P156" s="340"/>
      <c r="Q156" s="340"/>
    </row>
    <row r="157" spans="2:17" ht="16.5" thickBot="1">
      <c r="B157" s="167"/>
      <c r="C157" s="169"/>
      <c r="D157" s="170" t="s">
        <v>400</v>
      </c>
      <c r="E157" s="171">
        <f>SUM(E146:E156)</f>
        <v>1440.390512624</v>
      </c>
      <c r="F157" s="236"/>
      <c r="G157" s="340"/>
      <c r="H157" s="340"/>
      <c r="K157" s="167"/>
      <c r="L157" s="169"/>
      <c r="M157" s="170" t="s">
        <v>400</v>
      </c>
      <c r="N157" s="171">
        <f>SUM(N146:N156)</f>
        <v>1508.06001844</v>
      </c>
      <c r="O157" s="236"/>
      <c r="P157" s="340"/>
      <c r="Q157" s="340"/>
    </row>
    <row r="158" spans="2:17" ht="15.75">
      <c r="B158" s="161" t="s">
        <v>387</v>
      </c>
      <c r="C158" s="249">
        <v>1</v>
      </c>
      <c r="D158" s="172" t="s">
        <v>399</v>
      </c>
      <c r="E158" s="250">
        <f>IF(puntosproljor&lt;620,110,220)*C158</f>
        <v>110</v>
      </c>
      <c r="F158" s="235"/>
      <c r="G158" s="340"/>
      <c r="H158" s="340"/>
      <c r="K158" s="161" t="s">
        <v>387</v>
      </c>
      <c r="L158" s="523">
        <f>C158</f>
        <v>1</v>
      </c>
      <c r="M158" s="172" t="s">
        <v>399</v>
      </c>
      <c r="N158" s="250">
        <f>IF(puntosproljor&lt;620,110,220)*L158</f>
        <v>110</v>
      </c>
      <c r="O158" s="235"/>
      <c r="P158" s="340"/>
      <c r="Q158" s="340"/>
    </row>
    <row r="159" spans="2:17" ht="15.75">
      <c r="B159" s="161" t="s">
        <v>393</v>
      </c>
      <c r="C159" s="249"/>
      <c r="D159" s="168" t="s">
        <v>402</v>
      </c>
      <c r="E159" s="389">
        <v>0</v>
      </c>
      <c r="F159" s="235"/>
      <c r="G159" s="340"/>
      <c r="H159" s="340"/>
      <c r="K159" s="161" t="s">
        <v>393</v>
      </c>
      <c r="L159" s="504"/>
      <c r="M159" s="168" t="s">
        <v>402</v>
      </c>
      <c r="N159" s="522">
        <f>E159</f>
        <v>0</v>
      </c>
      <c r="O159" s="235"/>
      <c r="P159" s="340"/>
      <c r="Q159" s="340"/>
    </row>
    <row r="160" spans="2:17" ht="16.5" thickBot="1">
      <c r="B160" s="161" t="s">
        <v>388</v>
      </c>
      <c r="C160" s="249">
        <v>1</v>
      </c>
      <c r="D160" s="168" t="s">
        <v>394</v>
      </c>
      <c r="E160" s="251">
        <f>IF(puntosproljor&lt;620,100,200)*C160</f>
        <v>100</v>
      </c>
      <c r="F160" s="235"/>
      <c r="G160" s="340"/>
      <c r="H160" s="340"/>
      <c r="K160" s="161" t="s">
        <v>388</v>
      </c>
      <c r="L160" s="523">
        <f>C160</f>
        <v>1</v>
      </c>
      <c r="M160" s="168" t="s">
        <v>394</v>
      </c>
      <c r="N160" s="251">
        <f>IF(puntosproljor&lt;620,100,200)*L160</f>
        <v>100</v>
      </c>
      <c r="O160" s="235"/>
      <c r="P160" s="340"/>
      <c r="Q160" s="340"/>
    </row>
    <row r="161" spans="2:17" ht="16.5" thickBot="1">
      <c r="B161" s="167"/>
      <c r="C161" s="173"/>
      <c r="D161" s="174" t="s">
        <v>1</v>
      </c>
      <c r="E161" s="175">
        <f>E157+E158+E159+E160</f>
        <v>1650.390512624</v>
      </c>
      <c r="F161" s="176"/>
      <c r="G161" s="340"/>
      <c r="H161" s="340"/>
      <c r="K161" s="167"/>
      <c r="L161" s="173"/>
      <c r="M161" s="174" t="s">
        <v>1</v>
      </c>
      <c r="N161" s="175">
        <f>N157+N158+N159+N160</f>
        <v>1718.06001844</v>
      </c>
      <c r="O161" s="176"/>
      <c r="P161" s="340"/>
      <c r="Q161" s="340"/>
    </row>
    <row r="162" spans="2:17" ht="15.75">
      <c r="B162" s="161" t="s">
        <v>419</v>
      </c>
      <c r="C162" s="177"/>
      <c r="D162" s="178" t="s">
        <v>420</v>
      </c>
      <c r="E162" s="222">
        <v>0</v>
      </c>
      <c r="F162" s="179">
        <f>-E162</f>
        <v>0</v>
      </c>
      <c r="G162" s="341"/>
      <c r="H162" s="341"/>
      <c r="K162" s="161" t="s">
        <v>419</v>
      </c>
      <c r="L162" s="177"/>
      <c r="M162" s="178" t="s">
        <v>420</v>
      </c>
      <c r="N162" s="522">
        <f>E162</f>
        <v>0</v>
      </c>
      <c r="O162" s="179">
        <f>-N162</f>
        <v>0</v>
      </c>
      <c r="P162" s="341"/>
      <c r="Q162" s="341"/>
    </row>
    <row r="163" spans="2:17" ht="15.75">
      <c r="B163" s="157" t="s">
        <v>389</v>
      </c>
      <c r="C163" s="180">
        <v>0.16</v>
      </c>
      <c r="D163" s="181" t="s">
        <v>410</v>
      </c>
      <c r="E163" s="291"/>
      <c r="F163" s="182">
        <f>-(E146+E147+E149+E151+E148+E150+E152+E153+E154+F162)*C163</f>
        <v>-167.78784704000003</v>
      </c>
      <c r="G163" s="341"/>
      <c r="H163" s="341"/>
      <c r="K163" s="157" t="s">
        <v>389</v>
      </c>
      <c r="L163" s="180">
        <v>0.16</v>
      </c>
      <c r="M163" s="181" t="s">
        <v>410</v>
      </c>
      <c r="N163" s="291"/>
      <c r="O163" s="182">
        <f>-(N146+N147+N149+N151+N148+N150+N152+N153+N154+O162)*L163</f>
        <v>-185.80798240000001</v>
      </c>
      <c r="P163" s="341"/>
      <c r="Q163" s="341"/>
    </row>
    <row r="164" spans="2:17" ht="15.75">
      <c r="B164" s="157" t="s">
        <v>390</v>
      </c>
      <c r="C164" s="183">
        <v>0.006</v>
      </c>
      <c r="D164" s="158" t="s">
        <v>407</v>
      </c>
      <c r="E164" s="291"/>
      <c r="F164" s="182">
        <f>-(E146+E147+E149+E151+E148+E150+E152+E153+E154+F162)*C164</f>
        <v>-6.292044264</v>
      </c>
      <c r="G164" s="341"/>
      <c r="H164" s="341"/>
      <c r="K164" s="157" t="s">
        <v>390</v>
      </c>
      <c r="L164" s="183">
        <v>0.006</v>
      </c>
      <c r="M164" s="158" t="s">
        <v>407</v>
      </c>
      <c r="N164" s="291"/>
      <c r="O164" s="182">
        <f>-(N146+N147+N149+N151+N148+N150+N152+N153+N154+O162)*L164</f>
        <v>-6.96779934</v>
      </c>
      <c r="P164" s="341"/>
      <c r="Q164" s="341"/>
    </row>
    <row r="165" spans="2:17" ht="15.75">
      <c r="B165" s="157" t="s">
        <v>391</v>
      </c>
      <c r="C165" s="180">
        <v>0.03</v>
      </c>
      <c r="D165" s="181" t="s">
        <v>409</v>
      </c>
      <c r="E165" s="291"/>
      <c r="F165" s="182">
        <f>-(E146+E147+E149+E151+E148+E150+E152+E153+E154+F162)*C165</f>
        <v>-31.460221320000002</v>
      </c>
      <c r="G165" s="341"/>
      <c r="H165" s="341"/>
      <c r="K165" s="157" t="s">
        <v>391</v>
      </c>
      <c r="L165" s="180">
        <v>0.03</v>
      </c>
      <c r="M165" s="181" t="s">
        <v>409</v>
      </c>
      <c r="N165" s="291"/>
      <c r="O165" s="182">
        <f>-(N146+N147+N149+N151+N148+N150+N152+N153+N154+O162)*L165</f>
        <v>-34.838996699999996</v>
      </c>
      <c r="P165" s="341"/>
      <c r="Q165" s="341"/>
    </row>
    <row r="166" spans="2:17" ht="15.75">
      <c r="B166" s="157" t="s">
        <v>392</v>
      </c>
      <c r="C166" s="180"/>
      <c r="D166" s="181" t="s">
        <v>408</v>
      </c>
      <c r="E166" s="222">
        <v>0</v>
      </c>
      <c r="F166" s="184">
        <f>-E166</f>
        <v>0</v>
      </c>
      <c r="G166" s="341"/>
      <c r="H166" s="341"/>
      <c r="K166" s="157" t="s">
        <v>392</v>
      </c>
      <c r="L166" s="180"/>
      <c r="M166" s="181" t="s">
        <v>408</v>
      </c>
      <c r="N166" s="522">
        <f>E166</f>
        <v>0</v>
      </c>
      <c r="O166" s="184">
        <f>-N166</f>
        <v>0</v>
      </c>
      <c r="P166" s="341"/>
      <c r="Q166" s="341"/>
    </row>
    <row r="167" spans="2:17" ht="16.5" thickBot="1">
      <c r="B167" s="185"/>
      <c r="C167" s="391">
        <v>0</v>
      </c>
      <c r="D167" s="186" t="s">
        <v>2</v>
      </c>
      <c r="E167" s="186"/>
      <c r="F167" s="187">
        <f>-C167*(E146+E147+E149+E150+E151+E148+E152+E153+E154+F162)</f>
        <v>0</v>
      </c>
      <c r="G167" s="341"/>
      <c r="H167" s="341"/>
      <c r="K167" s="185"/>
      <c r="L167" s="524">
        <f>C167</f>
        <v>0</v>
      </c>
      <c r="M167" s="186" t="s">
        <v>2</v>
      </c>
      <c r="N167" s="186"/>
      <c r="O167" s="187">
        <f>-L167*(N146+N147+N149+N150+N151+N148+N152+N153+N154+O162)</f>
        <v>0</v>
      </c>
      <c r="P167" s="341"/>
      <c r="Q167" s="341"/>
    </row>
    <row r="168" spans="2:17" ht="16.5" thickBot="1">
      <c r="B168" s="185"/>
      <c r="C168" s="173"/>
      <c r="D168" s="174" t="s">
        <v>3</v>
      </c>
      <c r="E168" s="128"/>
      <c r="F168" s="188">
        <f>SUM(F162:F167)</f>
        <v>-205.54011262400002</v>
      </c>
      <c r="G168" s="341"/>
      <c r="H168" s="341"/>
      <c r="K168" s="185"/>
      <c r="L168" s="173"/>
      <c r="M168" s="174" t="s">
        <v>3</v>
      </c>
      <c r="N168" s="128"/>
      <c r="O168" s="188">
        <f>SUM(O162:O167)</f>
        <v>-227.61477844</v>
      </c>
      <c r="P168" s="341"/>
      <c r="Q168" s="341"/>
    </row>
    <row r="169" spans="1:15" ht="13.5" thickBot="1">
      <c r="A169" s="19"/>
      <c r="B169" s="271"/>
      <c r="D169" s="22"/>
      <c r="F169" s="19"/>
      <c r="J169" s="19"/>
      <c r="K169" s="271"/>
      <c r="M169" s="22"/>
      <c r="O169" s="19"/>
    </row>
    <row r="170" spans="1:15" ht="16.5" thickBot="1">
      <c r="A170" s="19"/>
      <c r="B170" s="225"/>
      <c r="C170" s="189" t="s">
        <v>4</v>
      </c>
      <c r="D170" s="190"/>
      <c r="E170" s="175">
        <f>E161+F168</f>
        <v>1444.8503999999998</v>
      </c>
      <c r="F170" s="19"/>
      <c r="J170" s="19"/>
      <c r="K170" s="225"/>
      <c r="L170" s="189" t="s">
        <v>4</v>
      </c>
      <c r="M170" s="190"/>
      <c r="N170" s="175">
        <f>N161+O168</f>
        <v>1490.44524</v>
      </c>
      <c r="O170" s="19"/>
    </row>
    <row r="171" spans="1:15" ht="15.75">
      <c r="A171" s="19"/>
      <c r="B171" s="225"/>
      <c r="C171" s="224"/>
      <c r="D171" s="224"/>
      <c r="E171" s="191"/>
      <c r="F171" s="19"/>
      <c r="J171" s="19"/>
      <c r="K171" s="225"/>
      <c r="L171" s="224"/>
      <c r="M171" s="224"/>
      <c r="N171" s="191"/>
      <c r="O171" s="19"/>
    </row>
    <row r="172" spans="1:15" ht="20.25">
      <c r="A172" s="19"/>
      <c r="B172" s="225"/>
      <c r="C172" s="224"/>
      <c r="D172" s="224"/>
      <c r="E172" s="191"/>
      <c r="F172" s="19"/>
      <c r="J172" s="19"/>
      <c r="K172" s="225"/>
      <c r="L172" s="505"/>
      <c r="M172" s="506" t="s">
        <v>553</v>
      </c>
      <c r="N172" s="508">
        <f>N170-E170</f>
        <v>45.594840000000204</v>
      </c>
      <c r="O172" s="19"/>
    </row>
    <row r="173" spans="1:15" ht="20.25">
      <c r="A173" s="19"/>
      <c r="B173" s="225"/>
      <c r="C173" s="224"/>
      <c r="D173" s="224"/>
      <c r="E173" s="191"/>
      <c r="F173" s="19"/>
      <c r="J173" s="19"/>
      <c r="K173" s="225"/>
      <c r="L173" s="505"/>
      <c r="M173" s="506" t="s">
        <v>554</v>
      </c>
      <c r="N173" s="507">
        <f>N172/E170</f>
        <v>0.031556789547208634</v>
      </c>
      <c r="O173" s="19"/>
    </row>
    <row r="174" ht="23.25" customHeight="1"/>
    <row r="175" spans="2:15" ht="15.75">
      <c r="B175" s="225"/>
      <c r="C175" s="224"/>
      <c r="D175" s="224"/>
      <c r="E175" s="6" t="s">
        <v>445</v>
      </c>
      <c r="F175" s="191"/>
      <c r="K175" s="225"/>
      <c r="L175" s="224"/>
      <c r="M175" s="224"/>
      <c r="N175" s="6" t="s">
        <v>445</v>
      </c>
      <c r="O175" s="191"/>
    </row>
    <row r="176" spans="2:15" ht="16.5" thickBot="1">
      <c r="B176" s="224" t="s">
        <v>441</v>
      </c>
      <c r="C176" s="191"/>
      <c r="E176" s="6">
        <v>502</v>
      </c>
      <c r="F176" s="227">
        <f>-(E146+E147+E149+E151+E148+E150+E152+E154+F162+D177)*C163</f>
        <v>-251.68177056000002</v>
      </c>
      <c r="K176" s="224" t="s">
        <v>441</v>
      </c>
      <c r="L176" s="191"/>
      <c r="N176" s="6">
        <v>502</v>
      </c>
      <c r="O176" s="227">
        <f>-(N146+N147+N149+N151+N148+N150+N152+N154+O162+M177)*L163</f>
        <v>-278.71197359999996</v>
      </c>
    </row>
    <row r="177" spans="2:15" ht="16.5" thickBot="1">
      <c r="B177" s="189" t="s">
        <v>442</v>
      </c>
      <c r="C177" s="125"/>
      <c r="D177" s="228">
        <f>(E146+E147+E148+E149+E150+E151+E152+E153+E154)*0.5</f>
        <v>524.337022</v>
      </c>
      <c r="E177" s="6">
        <v>504</v>
      </c>
      <c r="F177" s="227">
        <f>-(E146+E147+E149+E151+E148+E150+E152+E154+F162+D177)*C164</f>
        <v>-9.438066396</v>
      </c>
      <c r="K177" s="189" t="s">
        <v>442</v>
      </c>
      <c r="L177" s="125"/>
      <c r="M177" s="228">
        <f>(N146+N147+N148+N149+N150+N151+N152+N153+N154)*0.5</f>
        <v>580.649945</v>
      </c>
      <c r="N177" s="6">
        <v>504</v>
      </c>
      <c r="O177" s="227">
        <f>-(N146+N147+N149+N151+N148+N150+N152+N154+O162+M177)*L164</f>
        <v>-10.45169901</v>
      </c>
    </row>
    <row r="178" spans="2:15" ht="16.5" thickBot="1">
      <c r="B178" s="229" t="s">
        <v>443</v>
      </c>
      <c r="C178" s="125"/>
      <c r="D178" s="230">
        <f>E155*0.5</f>
        <v>195.85823431199992</v>
      </c>
      <c r="E178" s="6">
        <v>505</v>
      </c>
      <c r="F178" s="227">
        <f>-(E146+E147+E149+E151+E148+E150+E152+E154+F162+D177)*C165</f>
        <v>-47.190331979999996</v>
      </c>
      <c r="K178" s="229" t="s">
        <v>443</v>
      </c>
      <c r="L178" s="125"/>
      <c r="M178" s="230">
        <f>N155*0.5</f>
        <v>173.38006421999995</v>
      </c>
      <c r="N178" s="6">
        <v>505</v>
      </c>
      <c r="O178" s="227">
        <f>-(N146+N147+N149+N151+N148+N150+N152+N154+O162+M177)*L165</f>
        <v>-52.25849504999999</v>
      </c>
    </row>
    <row r="179" spans="2:15" ht="16.5" thickBot="1">
      <c r="B179" s="225"/>
      <c r="C179" s="192"/>
      <c r="D179" s="20"/>
      <c r="E179" s="191"/>
      <c r="F179" s="191"/>
      <c r="K179" s="225"/>
      <c r="L179" s="192"/>
      <c r="M179" s="20"/>
      <c r="N179" s="191"/>
      <c r="O179" s="191"/>
    </row>
    <row r="180" spans="3:15" ht="16.5" thickBot="1">
      <c r="C180" s="20"/>
      <c r="D180" s="231" t="s">
        <v>446</v>
      </c>
      <c r="E180" s="193"/>
      <c r="F180" s="226">
        <f>E161+D177+D178+F176+F177+F178</f>
        <v>2062.2756</v>
      </c>
      <c r="L180" s="20"/>
      <c r="M180" s="231" t="s">
        <v>446</v>
      </c>
      <c r="N180" s="193"/>
      <c r="O180" s="226">
        <f>N161+M177+M178+O176+O177+O178</f>
        <v>2130.66786</v>
      </c>
    </row>
    <row r="181" spans="3:15" ht="15.75">
      <c r="C181" s="20"/>
      <c r="D181" s="231"/>
      <c r="E181" s="193"/>
      <c r="F181" s="191"/>
      <c r="L181" s="20"/>
      <c r="M181" s="231"/>
      <c r="N181" s="193"/>
      <c r="O181" s="191"/>
    </row>
    <row r="182" spans="3:15" ht="15.75">
      <c r="C182" s="20"/>
      <c r="D182" s="284" t="s">
        <v>454</v>
      </c>
      <c r="E182" s="285"/>
      <c r="F182" s="286">
        <f>F180-E170</f>
        <v>617.4252000000001</v>
      </c>
      <c r="L182" s="20"/>
      <c r="M182" s="284" t="s">
        <v>454</v>
      </c>
      <c r="N182" s="285"/>
      <c r="O182" s="286">
        <f>O180-N170</f>
        <v>640.22262</v>
      </c>
    </row>
    <row r="183" spans="3:15" ht="15.75">
      <c r="C183" s="20"/>
      <c r="D183" s="477"/>
      <c r="E183" s="478"/>
      <c r="F183" s="479"/>
      <c r="L183" s="20"/>
      <c r="M183" s="477"/>
      <c r="N183" s="478"/>
      <c r="O183" s="479"/>
    </row>
    <row r="184" spans="3:16" ht="18">
      <c r="C184" s="481"/>
      <c r="D184" s="482"/>
      <c r="E184" s="483"/>
      <c r="F184" s="484"/>
      <c r="G184" s="480"/>
      <c r="L184" s="481"/>
      <c r="M184" s="482"/>
      <c r="N184" s="483"/>
      <c r="O184" s="484"/>
      <c r="P184" s="480"/>
    </row>
    <row r="185" spans="2:36" ht="12.75">
      <c r="B185" s="13"/>
      <c r="C185" s="13"/>
      <c r="H185" s="13"/>
      <c r="I185" s="13"/>
      <c r="K185" s="13"/>
      <c r="L185" s="13"/>
      <c r="Q185" s="13"/>
      <c r="R185" s="13"/>
      <c r="U185" s="13"/>
      <c r="V185" s="13"/>
      <c r="AB185" s="13"/>
      <c r="AC185" s="13"/>
      <c r="AI185" s="13"/>
      <c r="AJ185" s="13"/>
    </row>
    <row r="186" spans="3:18" s="331" customFormat="1" ht="22.5" customHeight="1">
      <c r="C186" s="336"/>
      <c r="D186" s="333"/>
      <c r="E186" s="333"/>
      <c r="F186" s="333"/>
      <c r="G186" s="333"/>
      <c r="H186" s="333"/>
      <c r="I186" s="337"/>
      <c r="L186" s="336"/>
      <c r="M186" s="333"/>
      <c r="N186" s="333"/>
      <c r="O186" s="333"/>
      <c r="P186" s="333"/>
      <c r="Q186" s="333"/>
      <c r="R186" s="337"/>
    </row>
    <row r="187" spans="9:18" ht="12.75">
      <c r="I187" s="13"/>
      <c r="R187" s="13"/>
    </row>
    <row r="188" spans="4:16" ht="27">
      <c r="D188" s="369" t="s">
        <v>9</v>
      </c>
      <c r="L188" s="19"/>
      <c r="M188" s="509"/>
      <c r="N188" s="19"/>
      <c r="O188" s="19"/>
      <c r="P188" s="19"/>
    </row>
    <row r="189" spans="12:16" ht="13.5" thickBot="1">
      <c r="L189" s="19"/>
      <c r="M189" s="19"/>
      <c r="N189" s="19"/>
      <c r="O189" s="19"/>
      <c r="P189" s="19"/>
    </row>
    <row r="190" spans="3:17" ht="16.5" thickBot="1">
      <c r="C190" s="189" t="s">
        <v>10</v>
      </c>
      <c r="D190" s="79"/>
      <c r="E190" s="1">
        <v>36</v>
      </c>
      <c r="H190" s="194"/>
      <c r="L190" s="224"/>
      <c r="M190" s="19"/>
      <c r="N190" s="510"/>
      <c r="O190" s="19"/>
      <c r="P190" s="19"/>
      <c r="Q190" s="194"/>
    </row>
    <row r="191" spans="3:18" ht="16.5" thickBot="1">
      <c r="C191" s="189" t="s">
        <v>429</v>
      </c>
      <c r="D191" s="79"/>
      <c r="E191" s="2">
        <v>15</v>
      </c>
      <c r="G191" s="274"/>
      <c r="I191" s="194"/>
      <c r="L191" s="224"/>
      <c r="M191" s="19"/>
      <c r="N191" s="510"/>
      <c r="O191" s="19"/>
      <c r="P191" s="511"/>
      <c r="R191" s="194"/>
    </row>
    <row r="192" spans="5:18" ht="16.5" thickBot="1">
      <c r="E192" s="195">
        <f>LOOKUP(E191,I80:I91,J80:J91)</f>
        <v>0.7</v>
      </c>
      <c r="G192" s="275"/>
      <c r="I192" s="196"/>
      <c r="L192" s="19"/>
      <c r="M192" s="19"/>
      <c r="N192" s="151"/>
      <c r="O192" s="19"/>
      <c r="P192" s="512"/>
      <c r="R192" s="196"/>
    </row>
    <row r="193" spans="3:18" ht="18.75" thickBot="1">
      <c r="C193" s="296" t="s">
        <v>500</v>
      </c>
      <c r="D193" s="297"/>
      <c r="E193" s="532"/>
      <c r="G193" s="275"/>
      <c r="I193" s="196"/>
      <c r="L193" s="513"/>
      <c r="M193" s="299"/>
      <c r="N193" s="514"/>
      <c r="O193" s="19"/>
      <c r="P193" s="512"/>
      <c r="R193" s="196"/>
    </row>
    <row r="194" spans="3:18" ht="16.5" thickBot="1">
      <c r="C194" s="298" t="s">
        <v>501</v>
      </c>
      <c r="D194" s="299"/>
      <c r="E194" s="300">
        <v>30</v>
      </c>
      <c r="G194" s="275"/>
      <c r="I194" s="196"/>
      <c r="L194" s="515"/>
      <c r="M194" s="299"/>
      <c r="N194" s="516"/>
      <c r="O194" s="19"/>
      <c r="P194" s="512"/>
      <c r="R194" s="196"/>
    </row>
    <row r="195" spans="3:18" ht="16.5" thickBot="1">
      <c r="C195" s="298" t="s">
        <v>502</v>
      </c>
      <c r="D195" s="299"/>
      <c r="E195" s="300">
        <v>30</v>
      </c>
      <c r="G195" s="275"/>
      <c r="I195" s="196"/>
      <c r="L195" s="515"/>
      <c r="M195" s="299"/>
      <c r="N195" s="516"/>
      <c r="O195" s="19"/>
      <c r="P195" s="512"/>
      <c r="R195" s="196"/>
    </row>
    <row r="196" spans="3:18" ht="16.5" thickBot="1">
      <c r="C196" s="301" t="s">
        <v>503</v>
      </c>
      <c r="D196" s="302"/>
      <c r="E196" s="303">
        <v>30</v>
      </c>
      <c r="G196" s="275"/>
      <c r="I196" s="196"/>
      <c r="L196" s="515"/>
      <c r="M196" s="299"/>
      <c r="N196" s="516"/>
      <c r="O196" s="19"/>
      <c r="P196" s="512"/>
      <c r="R196" s="196"/>
    </row>
    <row r="197" spans="5:18" ht="15.75">
      <c r="E197" s="531"/>
      <c r="I197" s="87"/>
      <c r="L197" s="19"/>
      <c r="M197" s="19"/>
      <c r="N197" s="151"/>
      <c r="O197" s="19"/>
      <c r="P197" s="19"/>
      <c r="R197" s="87"/>
    </row>
    <row r="198" spans="3:24" ht="18.75" thickBot="1">
      <c r="C198" s="152" t="s">
        <v>5</v>
      </c>
      <c r="D198" s="197"/>
      <c r="E198" s="153">
        <f>E190*64.73</f>
        <v>2330.28</v>
      </c>
      <c r="F198" s="3" t="s">
        <v>11</v>
      </c>
      <c r="I198" s="87"/>
      <c r="L198" s="273"/>
      <c r="M198" s="517"/>
      <c r="N198" s="501"/>
      <c r="O198" s="19"/>
      <c r="P198" s="19"/>
      <c r="R198" s="87"/>
      <c r="X198" s="34"/>
    </row>
    <row r="199" ht="12.75">
      <c r="X199" s="34"/>
    </row>
    <row r="200" spans="2:15" ht="24" thickBot="1">
      <c r="B200" s="13"/>
      <c r="C200" s="527" t="s">
        <v>527</v>
      </c>
      <c r="D200" s="528"/>
      <c r="E200" s="13"/>
      <c r="F200" s="13"/>
      <c r="K200" s="13"/>
      <c r="L200" s="527" t="s">
        <v>555</v>
      </c>
      <c r="M200" s="528"/>
      <c r="N200" s="13"/>
      <c r="O200" s="13"/>
    </row>
    <row r="201" spans="2:15" ht="13.5" thickBot="1">
      <c r="B201" s="170" t="s">
        <v>449</v>
      </c>
      <c r="C201" s="244" t="s">
        <v>448</v>
      </c>
      <c r="D201" s="244" t="s">
        <v>404</v>
      </c>
      <c r="E201" s="244" t="s">
        <v>405</v>
      </c>
      <c r="F201" s="245" t="s">
        <v>406</v>
      </c>
      <c r="K201" s="170" t="s">
        <v>449</v>
      </c>
      <c r="L201" s="244" t="s">
        <v>448</v>
      </c>
      <c r="M201" s="244" t="s">
        <v>404</v>
      </c>
      <c r="N201" s="244" t="s">
        <v>405</v>
      </c>
      <c r="O201" s="245" t="s">
        <v>406</v>
      </c>
    </row>
    <row r="202" spans="2:15" ht="12.75">
      <c r="B202" s="246" t="s">
        <v>415</v>
      </c>
      <c r="C202" s="172">
        <f>E190</f>
        <v>36</v>
      </c>
      <c r="D202" s="172" t="s">
        <v>416</v>
      </c>
      <c r="E202" s="247">
        <f>indicedic08*E198</f>
        <v>1633.9923360000003</v>
      </c>
      <c r="F202" s="200"/>
      <c r="K202" s="246" t="s">
        <v>415</v>
      </c>
      <c r="L202" s="172">
        <f>E190</f>
        <v>36</v>
      </c>
      <c r="M202" s="172" t="s">
        <v>416</v>
      </c>
      <c r="N202" s="247">
        <f>indicefeb09*E198</f>
        <v>1740.71916</v>
      </c>
      <c r="O202" s="200"/>
    </row>
    <row r="203" spans="2:15" ht="12.75">
      <c r="B203" s="198" t="s">
        <v>380</v>
      </c>
      <c r="C203" s="110">
        <f>E192</f>
        <v>0.7</v>
      </c>
      <c r="D203" s="90" t="s">
        <v>0</v>
      </c>
      <c r="E203" s="199">
        <f>E202*C203</f>
        <v>1143.7946352000001</v>
      </c>
      <c r="F203" s="200"/>
      <c r="K203" s="198" t="s">
        <v>380</v>
      </c>
      <c r="L203" s="110">
        <f>E192</f>
        <v>0.7</v>
      </c>
      <c r="M203" s="90" t="s">
        <v>0</v>
      </c>
      <c r="N203" s="199">
        <f>N202*L203</f>
        <v>1218.503412</v>
      </c>
      <c r="O203" s="200"/>
    </row>
    <row r="204" spans="2:15" ht="15.75">
      <c r="B204" s="198" t="s">
        <v>385</v>
      </c>
      <c r="C204" s="292">
        <f>E204/9.4</f>
        <v>30</v>
      </c>
      <c r="D204" s="160" t="s">
        <v>412</v>
      </c>
      <c r="E204" s="199">
        <f>IF(E194&gt;30,282,cod06medoct07*E194)</f>
        <v>282</v>
      </c>
      <c r="F204" s="200"/>
      <c r="K204" s="198" t="s">
        <v>385</v>
      </c>
      <c r="L204" s="292">
        <f>N204/9.4</f>
        <v>30</v>
      </c>
      <c r="M204" s="160" t="s">
        <v>412</v>
      </c>
      <c r="N204" s="199">
        <f>IF(E194&gt;30,282,cod06medoct07*E194)</f>
        <v>282</v>
      </c>
      <c r="O204" s="200"/>
    </row>
    <row r="205" spans="2:15" ht="12.75">
      <c r="B205" s="201" t="s">
        <v>386</v>
      </c>
      <c r="C205" s="110">
        <v>0.07</v>
      </c>
      <c r="D205" s="160" t="s">
        <v>417</v>
      </c>
      <c r="E205" s="199">
        <f>E204*0.07</f>
        <v>19.740000000000002</v>
      </c>
      <c r="F205" s="200"/>
      <c r="K205" s="201" t="s">
        <v>386</v>
      </c>
      <c r="L205" s="110">
        <v>0.07</v>
      </c>
      <c r="M205" s="160" t="s">
        <v>417</v>
      </c>
      <c r="N205" s="199">
        <f>N204*0.07</f>
        <v>19.740000000000002</v>
      </c>
      <c r="O205" s="200"/>
    </row>
    <row r="206" spans="2:15" ht="15.75">
      <c r="B206" s="202" t="s">
        <v>387</v>
      </c>
      <c r="C206" s="329">
        <f>E206/7.3333</f>
        <v>30</v>
      </c>
      <c r="D206" s="90" t="s">
        <v>399</v>
      </c>
      <c r="E206" s="199">
        <f>IF(E195*7.3333&gt;220,220,E195*7.3333)</f>
        <v>219.99900000000002</v>
      </c>
      <c r="F206" s="200"/>
      <c r="K206" s="202" t="s">
        <v>387</v>
      </c>
      <c r="L206" s="329">
        <f>N206/7.3333</f>
        <v>30</v>
      </c>
      <c r="M206" s="90" t="s">
        <v>399</v>
      </c>
      <c r="N206" s="199">
        <f>IF(E195*7.3333&gt;220,220,E195*7.3333)</f>
        <v>219.99900000000002</v>
      </c>
      <c r="O206" s="200"/>
    </row>
    <row r="207" spans="2:15" ht="15.75">
      <c r="B207" s="198" t="s">
        <v>388</v>
      </c>
      <c r="C207" s="329">
        <f>E207/6.6666</f>
        <v>30</v>
      </c>
      <c r="D207" s="90" t="s">
        <v>418</v>
      </c>
      <c r="E207" s="199">
        <f>IF(E196*6.6666&gt;200,200,E196*6.6666)</f>
        <v>199.998</v>
      </c>
      <c r="F207" s="203"/>
      <c r="K207" s="198" t="s">
        <v>388</v>
      </c>
      <c r="L207" s="329">
        <f>N207/6.6666</f>
        <v>30</v>
      </c>
      <c r="M207" s="90" t="s">
        <v>418</v>
      </c>
      <c r="N207" s="199">
        <f>IF(E196*6.6666&gt;200,200,E196*6.6666)</f>
        <v>199.998</v>
      </c>
      <c r="O207" s="203"/>
    </row>
    <row r="208" spans="2:15" ht="12.75">
      <c r="B208" s="198" t="s">
        <v>383</v>
      </c>
      <c r="C208" s="110">
        <v>0.07</v>
      </c>
      <c r="D208" s="110" t="s">
        <v>414</v>
      </c>
      <c r="E208" s="199">
        <f>(E202+E203)*C208</f>
        <v>194.44508798400003</v>
      </c>
      <c r="F208" s="200"/>
      <c r="K208" s="198" t="s">
        <v>383</v>
      </c>
      <c r="L208" s="110">
        <v>0.07</v>
      </c>
      <c r="M208" s="110" t="s">
        <v>414</v>
      </c>
      <c r="N208" s="199">
        <f>(N202+N203)*L208</f>
        <v>207.14558004000003</v>
      </c>
      <c r="O208" s="200"/>
    </row>
    <row r="209" spans="1:15" ht="15">
      <c r="A209" s="6"/>
      <c r="B209" s="198" t="s">
        <v>377</v>
      </c>
      <c r="C209" s="388">
        <v>0</v>
      </c>
      <c r="D209" s="110" t="s">
        <v>452</v>
      </c>
      <c r="E209" s="272">
        <f>E202*C209</f>
        <v>0</v>
      </c>
      <c r="F209" s="200"/>
      <c r="J209" s="6"/>
      <c r="K209" s="198" t="s">
        <v>377</v>
      </c>
      <c r="L209" s="518">
        <f>C209</f>
        <v>0</v>
      </c>
      <c r="M209" s="110" t="s">
        <v>452</v>
      </c>
      <c r="N209" s="272">
        <f>N202*L209</f>
        <v>0</v>
      </c>
      <c r="O209" s="200"/>
    </row>
    <row r="210" spans="2:15" ht="16.5" thickBot="1">
      <c r="B210" s="205" t="s">
        <v>424</v>
      </c>
      <c r="C210" s="127"/>
      <c r="D210" s="127"/>
      <c r="E210" s="279">
        <v>0</v>
      </c>
      <c r="F210" s="200"/>
      <c r="K210" s="205" t="s">
        <v>424</v>
      </c>
      <c r="L210" s="127"/>
      <c r="M210" s="127"/>
      <c r="N210" s="521">
        <f>E210</f>
        <v>0</v>
      </c>
      <c r="O210" s="200"/>
    </row>
    <row r="211" spans="2:15" ht="16.5" thickBot="1">
      <c r="B211" s="206"/>
      <c r="C211" s="189" t="s">
        <v>12</v>
      </c>
      <c r="D211" s="207"/>
      <c r="E211" s="175">
        <f>SUM(E202:E210)</f>
        <v>3693.969059184</v>
      </c>
      <c r="F211" s="208"/>
      <c r="K211" s="206"/>
      <c r="L211" s="189" t="s">
        <v>12</v>
      </c>
      <c r="M211" s="207"/>
      <c r="N211" s="175">
        <f>SUM(N202:N210)</f>
        <v>3888.10515204</v>
      </c>
      <c r="O211" s="208"/>
    </row>
    <row r="212" spans="2:15" ht="15.75">
      <c r="B212" s="204" t="s">
        <v>419</v>
      </c>
      <c r="C212" s="209"/>
      <c r="D212" s="178" t="s">
        <v>420</v>
      </c>
      <c r="E212" s="222">
        <v>0</v>
      </c>
      <c r="F212" s="184">
        <f>-E212</f>
        <v>0</v>
      </c>
      <c r="K212" s="204" t="s">
        <v>419</v>
      </c>
      <c r="L212" s="209"/>
      <c r="M212" s="178" t="s">
        <v>420</v>
      </c>
      <c r="N212" s="520">
        <f>E212</f>
        <v>0</v>
      </c>
      <c r="O212" s="184">
        <f>-N212</f>
        <v>0</v>
      </c>
    </row>
    <row r="213" spans="2:15" ht="12.75">
      <c r="B213" s="90">
        <v>502</v>
      </c>
      <c r="C213" s="210">
        <v>0.16</v>
      </c>
      <c r="D213" s="181" t="s">
        <v>423</v>
      </c>
      <c r="E213" s="181"/>
      <c r="F213" s="211">
        <f>-(E202+E203+E208+E204+E205+F212)*C213</f>
        <v>-523.83552946944</v>
      </c>
      <c r="K213" s="90">
        <v>502</v>
      </c>
      <c r="L213" s="210">
        <v>0.16</v>
      </c>
      <c r="M213" s="181" t="s">
        <v>423</v>
      </c>
      <c r="N213" s="181"/>
      <c r="O213" s="211">
        <f>-(N202+N203+N208+N204+N205+O212)*L213</f>
        <v>-554.8973043264</v>
      </c>
    </row>
    <row r="214" spans="2:15" ht="15" customHeight="1">
      <c r="B214" s="90">
        <v>504</v>
      </c>
      <c r="C214" s="180">
        <v>0.006</v>
      </c>
      <c r="D214" s="158" t="s">
        <v>422</v>
      </c>
      <c r="E214" s="158"/>
      <c r="F214" s="211">
        <f>-(E202+E203+E208+E204+E205+F212)*C214</f>
        <v>-19.643832355104</v>
      </c>
      <c r="K214" s="90">
        <v>504</v>
      </c>
      <c r="L214" s="180">
        <v>0.006</v>
      </c>
      <c r="M214" s="158" t="s">
        <v>422</v>
      </c>
      <c r="N214" s="158"/>
      <c r="O214" s="211">
        <f>-(N202+N203+N208+N204+N205+O212)*L214</f>
        <v>-20.80864891224</v>
      </c>
    </row>
    <row r="215" spans="2:15" ht="12.75">
      <c r="B215" s="90">
        <v>505</v>
      </c>
      <c r="C215" s="110">
        <v>0.03</v>
      </c>
      <c r="D215" s="181" t="s">
        <v>421</v>
      </c>
      <c r="E215" s="181"/>
      <c r="F215" s="211">
        <f>-(E202+E203+E208+E204+E205+F212)*C215</f>
        <v>-98.21916177551999</v>
      </c>
      <c r="K215" s="90">
        <v>505</v>
      </c>
      <c r="L215" s="110">
        <v>0.03</v>
      </c>
      <c r="M215" s="181" t="s">
        <v>421</v>
      </c>
      <c r="N215" s="181"/>
      <c r="O215" s="211">
        <f>-(N202+N203+N208+N204+N205+O212)*L215</f>
        <v>-104.04324456119998</v>
      </c>
    </row>
    <row r="216" spans="2:15" ht="16.5" thickBot="1">
      <c r="B216" s="212" t="s">
        <v>2</v>
      </c>
      <c r="C216" s="280">
        <v>0</v>
      </c>
      <c r="D216" s="127"/>
      <c r="E216" s="127"/>
      <c r="F216" s="213">
        <f>-(E203+E202+E208+E204+E205+F212)*C216</f>
        <v>0</v>
      </c>
      <c r="K216" s="212" t="s">
        <v>2</v>
      </c>
      <c r="L216" s="519">
        <f>C216</f>
        <v>0</v>
      </c>
      <c r="M216" s="127"/>
      <c r="N216" s="127"/>
      <c r="O216" s="213">
        <f>-(N203+N202+N208+N204+N205+O212)*L216</f>
        <v>0</v>
      </c>
    </row>
    <row r="217" spans="2:15" ht="16.5" thickBot="1">
      <c r="B217" s="149"/>
      <c r="C217" s="214"/>
      <c r="D217" s="189" t="s">
        <v>3</v>
      </c>
      <c r="E217" s="215"/>
      <c r="F217" s="216">
        <f>SUM(F213:F216)</f>
        <v>-641.6985236000639</v>
      </c>
      <c r="K217" s="149"/>
      <c r="L217" s="214"/>
      <c r="M217" s="189" t="s">
        <v>3</v>
      </c>
      <c r="N217" s="215"/>
      <c r="O217" s="216">
        <f>SUM(O213:O216)</f>
        <v>-679.74919779984</v>
      </c>
    </row>
    <row r="218" spans="1:14" ht="13.5" thickBot="1">
      <c r="A218" s="19"/>
      <c r="B218" s="283"/>
      <c r="C218" s="127"/>
      <c r="D218" s="200"/>
      <c r="E218" s="200"/>
      <c r="J218" s="19"/>
      <c r="K218" s="283"/>
      <c r="L218" s="127"/>
      <c r="M218" s="200"/>
      <c r="N218" s="200"/>
    </row>
    <row r="219" spans="2:15" ht="16.5" thickBot="1">
      <c r="B219" s="39"/>
      <c r="C219" s="189" t="s">
        <v>4</v>
      </c>
      <c r="D219" s="190"/>
      <c r="E219" s="217">
        <f>E211+F217</f>
        <v>3052.270535583936</v>
      </c>
      <c r="F219" s="6"/>
      <c r="K219" s="39"/>
      <c r="L219" s="189" t="s">
        <v>4</v>
      </c>
      <c r="M219" s="190"/>
      <c r="N219" s="217">
        <f>N211+O217</f>
        <v>3208.35595424016</v>
      </c>
      <c r="O219" s="6"/>
    </row>
    <row r="220" spans="2:15" ht="15.75">
      <c r="B220" s="39"/>
      <c r="C220" s="224"/>
      <c r="D220" s="224"/>
      <c r="E220" s="525"/>
      <c r="F220" s="6"/>
      <c r="K220" s="39"/>
      <c r="L220" s="224"/>
      <c r="M220" s="224"/>
      <c r="N220" s="525"/>
      <c r="O220" s="6"/>
    </row>
    <row r="221" spans="2:15" ht="20.25">
      <c r="B221" s="39"/>
      <c r="C221" s="224"/>
      <c r="D221" s="224"/>
      <c r="E221" s="525"/>
      <c r="F221" s="6"/>
      <c r="K221" s="39"/>
      <c r="L221" s="505"/>
      <c r="M221" s="506" t="s">
        <v>553</v>
      </c>
      <c r="N221" s="508">
        <f>N219-E219</f>
        <v>156.08541865622374</v>
      </c>
      <c r="O221" s="6"/>
    </row>
    <row r="222" spans="2:15" ht="20.25">
      <c r="B222" s="39"/>
      <c r="C222" s="224"/>
      <c r="D222" s="224"/>
      <c r="E222" s="525"/>
      <c r="F222" s="6"/>
      <c r="K222" s="39"/>
      <c r="L222" s="505"/>
      <c r="M222" s="506" t="s">
        <v>554</v>
      </c>
      <c r="N222" s="507">
        <f>N221/E219</f>
        <v>0.05113747842353781</v>
      </c>
      <c r="O222" s="6"/>
    </row>
    <row r="223" spans="2:15" ht="15.75">
      <c r="B223" s="39"/>
      <c r="C223" s="224"/>
      <c r="D223" s="224"/>
      <c r="E223" s="525"/>
      <c r="F223" s="6"/>
      <c r="K223" s="39"/>
      <c r="L223" s="224"/>
      <c r="M223" s="224"/>
      <c r="N223" s="525"/>
      <c r="O223" s="6"/>
    </row>
    <row r="224" ht="12.75"/>
    <row r="225" spans="2:15" ht="15.75">
      <c r="B225" s="39"/>
      <c r="C225" s="192"/>
      <c r="D225" s="20"/>
      <c r="E225" s="386" t="s">
        <v>445</v>
      </c>
      <c r="F225" s="191"/>
      <c r="K225" s="39"/>
      <c r="L225" s="192"/>
      <c r="M225" s="20"/>
      <c r="N225" s="386" t="s">
        <v>445</v>
      </c>
      <c r="O225" s="191"/>
    </row>
    <row r="226" spans="2:15" ht="16.5" thickBot="1">
      <c r="B226" s="224" t="s">
        <v>444</v>
      </c>
      <c r="E226" s="6">
        <v>502</v>
      </c>
      <c r="F226" s="227">
        <f>-(E202+E203+E208+E204+E205+F212+D227)*C213</f>
        <v>-785.75329420416</v>
      </c>
      <c r="K226" s="224" t="s">
        <v>444</v>
      </c>
      <c r="N226" s="6">
        <v>502</v>
      </c>
      <c r="O226" s="227">
        <f>-(N202+N203+N208+N204+N205+O212+M227)*L213</f>
        <v>-832.3459564896</v>
      </c>
    </row>
    <row r="227" spans="2:15" ht="16.5" thickBot="1">
      <c r="B227" s="189" t="s">
        <v>442</v>
      </c>
      <c r="C227" s="125"/>
      <c r="D227" s="228">
        <f>(E202+E203+E204+E205+E208+E209)*0.5</f>
        <v>1636.986029592</v>
      </c>
      <c r="E227" s="6">
        <v>504</v>
      </c>
      <c r="F227" s="227">
        <f>-(E202+E203+E208+E204+E205+F212+D227)*C214</f>
        <v>-29.465748532656</v>
      </c>
      <c r="K227" s="189" t="s">
        <v>442</v>
      </c>
      <c r="L227" s="125"/>
      <c r="M227" s="228">
        <f>(N202+N203+N204+N205+N208+N209)*0.5</f>
        <v>1734.05407602</v>
      </c>
      <c r="N227" s="6">
        <v>504</v>
      </c>
      <c r="O227" s="227">
        <f>-(N202+N203+N208+N204+N205+O212+M227)*L214</f>
        <v>-31.212973368359997</v>
      </c>
    </row>
    <row r="228" spans="2:15" ht="16.5" thickBot="1">
      <c r="B228" s="189" t="s">
        <v>443</v>
      </c>
      <c r="C228" s="125"/>
      <c r="D228" s="276">
        <v>0</v>
      </c>
      <c r="E228" s="6">
        <v>505</v>
      </c>
      <c r="F228" s="227">
        <f>-(E202+E203+E208+E204+E205+F212+D227)*C215</f>
        <v>-147.32874266328</v>
      </c>
      <c r="K228" s="189" t="s">
        <v>443</v>
      </c>
      <c r="L228" s="125"/>
      <c r="M228" s="276">
        <v>0</v>
      </c>
      <c r="N228" s="6">
        <v>505</v>
      </c>
      <c r="O228" s="227">
        <f>-(N202+N203+N208+N204+N205+O212+M227)*L215</f>
        <v>-156.06486684179998</v>
      </c>
    </row>
    <row r="229" spans="2:15" ht="16.5" thickBot="1">
      <c r="B229" s="39"/>
      <c r="C229" s="192"/>
      <c r="D229" s="20"/>
      <c r="E229" s="191"/>
      <c r="F229" s="191"/>
      <c r="K229" s="39"/>
      <c r="L229" s="192"/>
      <c r="M229" s="20"/>
      <c r="N229" s="191"/>
      <c r="O229" s="191"/>
    </row>
    <row r="230" spans="2:15" ht="16.5" thickBot="1">
      <c r="B230" s="39"/>
      <c r="C230" s="192"/>
      <c r="D230" s="231" t="s">
        <v>446</v>
      </c>
      <c r="E230" s="193"/>
      <c r="F230" s="226">
        <f>E211+D227+D228+F226+F227+F228</f>
        <v>4368.407303375904</v>
      </c>
      <c r="K230" s="39"/>
      <c r="L230" s="192"/>
      <c r="M230" s="231" t="s">
        <v>446</v>
      </c>
      <c r="N230" s="193"/>
      <c r="O230" s="226">
        <f>N211+M227+M228+O226+O227+O228</f>
        <v>4602.53543136024</v>
      </c>
    </row>
    <row r="231" spans="2:15" ht="15.75">
      <c r="B231" s="39"/>
      <c r="C231" s="192"/>
      <c r="D231" s="231"/>
      <c r="E231" s="193"/>
      <c r="F231" s="191"/>
      <c r="K231" s="39"/>
      <c r="L231" s="192"/>
      <c r="M231" s="231"/>
      <c r="N231" s="193"/>
      <c r="O231" s="191"/>
    </row>
    <row r="232" spans="3:15" ht="18">
      <c r="C232" s="20"/>
      <c r="D232" s="486" t="s">
        <v>454</v>
      </c>
      <c r="E232" s="487"/>
      <c r="F232" s="488">
        <f>F230-E219</f>
        <v>1316.136767791968</v>
      </c>
      <c r="L232" s="20"/>
      <c r="M232" s="486" t="s">
        <v>454</v>
      </c>
      <c r="N232" s="487"/>
      <c r="O232" s="488">
        <f>O230-N219</f>
        <v>1394.1794771200803</v>
      </c>
    </row>
    <row r="233" spans="3:15" ht="15.75">
      <c r="C233" s="20"/>
      <c r="D233" s="485"/>
      <c r="E233" s="478"/>
      <c r="F233" s="479"/>
      <c r="L233" s="20"/>
      <c r="M233" s="485"/>
      <c r="N233" s="478"/>
      <c r="O233" s="479"/>
    </row>
    <row r="234" spans="3:15" ht="15.75">
      <c r="C234" s="20"/>
      <c r="D234" s="485"/>
      <c r="E234" s="478"/>
      <c r="F234" s="479"/>
      <c r="L234" s="20"/>
      <c r="M234" s="485"/>
      <c r="N234" s="478"/>
      <c r="O234" s="479"/>
    </row>
    <row r="235" spans="6:16" ht="12.75">
      <c r="F235" s="34"/>
      <c r="G235" s="34"/>
      <c r="O235" s="34"/>
      <c r="P235" s="34"/>
    </row>
    <row r="236" spans="4:17" s="331" customFormat="1" ht="22.5" customHeight="1">
      <c r="D236" s="335"/>
      <c r="E236" s="335"/>
      <c r="H236" s="338"/>
      <c r="M236" s="335"/>
      <c r="N236" s="335"/>
      <c r="Q236" s="338"/>
    </row>
    <row r="237" spans="8:18" ht="12.75">
      <c r="H237" s="194"/>
      <c r="I237" s="218"/>
      <c r="Q237" s="194"/>
      <c r="R237" s="218"/>
    </row>
    <row r="238" spans="4:18" ht="27">
      <c r="D238" s="369" t="s">
        <v>16</v>
      </c>
      <c r="H238" s="194"/>
      <c r="I238" s="218"/>
      <c r="L238" s="19"/>
      <c r="M238" s="509"/>
      <c r="N238" s="19"/>
      <c r="O238" s="19"/>
      <c r="P238" s="19"/>
      <c r="Q238" s="194"/>
      <c r="R238" s="218"/>
    </row>
    <row r="239" spans="9:18" ht="13.5" thickBot="1">
      <c r="I239" s="218"/>
      <c r="L239" s="19"/>
      <c r="M239" s="19"/>
      <c r="N239" s="19"/>
      <c r="O239" s="19"/>
      <c r="P239" s="19"/>
      <c r="R239" s="218"/>
    </row>
    <row r="240" spans="3:17" ht="16.5" thickBot="1">
      <c r="C240" s="189" t="s">
        <v>10</v>
      </c>
      <c r="D240" s="79"/>
      <c r="E240" s="1">
        <v>10</v>
      </c>
      <c r="G240" s="13"/>
      <c r="H240" s="194"/>
      <c r="L240" s="224"/>
      <c r="M240" s="19"/>
      <c r="N240" s="510"/>
      <c r="O240" s="19"/>
      <c r="P240" s="13"/>
      <c r="Q240" s="194"/>
    </row>
    <row r="241" spans="3:18" ht="16.5" thickBot="1">
      <c r="C241" s="189" t="s">
        <v>429</v>
      </c>
      <c r="D241" s="79"/>
      <c r="E241" s="2">
        <v>17</v>
      </c>
      <c r="G241" s="13"/>
      <c r="I241" s="194"/>
      <c r="L241" s="224"/>
      <c r="M241" s="19"/>
      <c r="N241" s="510"/>
      <c r="O241" s="19"/>
      <c r="P241" s="13"/>
      <c r="R241" s="194"/>
    </row>
    <row r="242" spans="5:24" ht="16.5" thickBot="1">
      <c r="E242" s="219">
        <f>LOOKUP(E241,I80:I91,J80:J91)</f>
        <v>0.8</v>
      </c>
      <c r="H242" s="277"/>
      <c r="I242" s="196"/>
      <c r="L242" s="19"/>
      <c r="M242" s="19"/>
      <c r="N242" s="151"/>
      <c r="O242" s="19"/>
      <c r="P242" s="19"/>
      <c r="Q242" s="277"/>
      <c r="R242" s="196"/>
      <c r="X242" s="34"/>
    </row>
    <row r="243" spans="3:24" ht="18.75" thickBot="1">
      <c r="C243" s="296" t="s">
        <v>500</v>
      </c>
      <c r="D243" s="297"/>
      <c r="E243" s="532"/>
      <c r="F243" s="13"/>
      <c r="H243" s="277"/>
      <c r="I243" s="196"/>
      <c r="L243" s="513"/>
      <c r="M243" s="299"/>
      <c r="N243" s="514"/>
      <c r="O243" s="13"/>
      <c r="P243" s="19"/>
      <c r="Q243" s="277"/>
      <c r="R243" s="196"/>
      <c r="X243" s="34"/>
    </row>
    <row r="244" spans="3:24" ht="16.5" thickBot="1">
      <c r="C244" s="298" t="s">
        <v>501</v>
      </c>
      <c r="D244" s="299"/>
      <c r="E244" s="300">
        <v>10</v>
      </c>
      <c r="F244" s="304" t="s">
        <v>504</v>
      </c>
      <c r="H244" s="277"/>
      <c r="I244" s="196"/>
      <c r="L244" s="515"/>
      <c r="M244" s="299"/>
      <c r="N244" s="516"/>
      <c r="O244" s="526"/>
      <c r="P244" s="19"/>
      <c r="Q244" s="277"/>
      <c r="R244" s="196"/>
      <c r="X244" s="34"/>
    </row>
    <row r="245" spans="3:24" ht="16.5" thickBot="1">
      <c r="C245" s="298" t="s">
        <v>502</v>
      </c>
      <c r="D245" s="299"/>
      <c r="E245" s="300">
        <v>10</v>
      </c>
      <c r="F245" s="304" t="s">
        <v>504</v>
      </c>
      <c r="H245" s="277"/>
      <c r="I245" s="196"/>
      <c r="L245" s="515"/>
      <c r="M245" s="299"/>
      <c r="N245" s="516"/>
      <c r="O245" s="526"/>
      <c r="P245" s="19"/>
      <c r="Q245" s="277"/>
      <c r="R245" s="196"/>
      <c r="X245" s="34"/>
    </row>
    <row r="246" spans="3:24" ht="16.5" thickBot="1">
      <c r="C246" s="301" t="s">
        <v>503</v>
      </c>
      <c r="D246" s="302"/>
      <c r="E246" s="303">
        <v>10</v>
      </c>
      <c r="F246" s="304" t="s">
        <v>504</v>
      </c>
      <c r="H246" s="277"/>
      <c r="I246" s="196"/>
      <c r="L246" s="515"/>
      <c r="M246" s="299"/>
      <c r="N246" s="516"/>
      <c r="O246" s="526"/>
      <c r="P246" s="19"/>
      <c r="Q246" s="277"/>
      <c r="R246" s="196"/>
      <c r="X246" s="34"/>
    </row>
    <row r="247" spans="8:24" ht="12.75">
      <c r="H247" s="278"/>
      <c r="I247" s="87"/>
      <c r="L247" s="19"/>
      <c r="M247" s="19"/>
      <c r="N247" s="19"/>
      <c r="O247" s="19"/>
      <c r="P247" s="19"/>
      <c r="Q247" s="278"/>
      <c r="R247" s="87"/>
      <c r="X247" s="34"/>
    </row>
    <row r="248" spans="3:24" ht="18.75" thickBot="1">
      <c r="C248" s="152" t="s">
        <v>5</v>
      </c>
      <c r="D248" s="197"/>
      <c r="E248" s="153">
        <f>E240*86.9</f>
        <v>869</v>
      </c>
      <c r="F248" s="3" t="s">
        <v>11</v>
      </c>
      <c r="I248" s="87"/>
      <c r="L248" s="273"/>
      <c r="M248" s="517"/>
      <c r="N248" s="501"/>
      <c r="O248" s="19"/>
      <c r="P248" s="19"/>
      <c r="R248" s="87"/>
      <c r="X248" s="34"/>
    </row>
    <row r="249" ht="12.75">
      <c r="X249" s="34"/>
    </row>
    <row r="250" spans="3:12" ht="18.75" thickBot="1">
      <c r="C250" s="273" t="s">
        <v>527</v>
      </c>
      <c r="L250" s="273" t="s">
        <v>556</v>
      </c>
    </row>
    <row r="251" spans="2:15" ht="13.5" thickBot="1">
      <c r="B251" s="170" t="s">
        <v>449</v>
      </c>
      <c r="C251" s="244" t="s">
        <v>448</v>
      </c>
      <c r="D251" s="244" t="s">
        <v>404</v>
      </c>
      <c r="E251" s="244" t="s">
        <v>405</v>
      </c>
      <c r="F251" s="245" t="s">
        <v>406</v>
      </c>
      <c r="K251" s="170" t="s">
        <v>449</v>
      </c>
      <c r="L251" s="244" t="s">
        <v>448</v>
      </c>
      <c r="M251" s="244" t="s">
        <v>404</v>
      </c>
      <c r="N251" s="244" t="s">
        <v>405</v>
      </c>
      <c r="O251" s="245" t="s">
        <v>406</v>
      </c>
    </row>
    <row r="252" spans="2:15" ht="12.75">
      <c r="B252" s="246" t="s">
        <v>415</v>
      </c>
      <c r="C252" s="172">
        <f>E240</f>
        <v>10</v>
      </c>
      <c r="D252" s="172" t="s">
        <v>416</v>
      </c>
      <c r="E252" s="247">
        <f>indicedic08*E248</f>
        <v>609.3428</v>
      </c>
      <c r="F252" s="489"/>
      <c r="K252" s="246" t="s">
        <v>415</v>
      </c>
      <c r="L252" s="172">
        <f>N240</f>
        <v>0</v>
      </c>
      <c r="M252" s="172" t="s">
        <v>416</v>
      </c>
      <c r="N252" s="247">
        <f>indicefeb09*E248</f>
        <v>649.143</v>
      </c>
      <c r="O252" s="489"/>
    </row>
    <row r="253" spans="2:15" ht="12.75">
      <c r="B253" s="198" t="s">
        <v>380</v>
      </c>
      <c r="C253" s="110">
        <f>E242</f>
        <v>0.8</v>
      </c>
      <c r="D253" s="90" t="s">
        <v>0</v>
      </c>
      <c r="E253" s="199">
        <f>E252*C253</f>
        <v>487.47424</v>
      </c>
      <c r="F253" s="490"/>
      <c r="K253" s="198" t="s">
        <v>380</v>
      </c>
      <c r="L253" s="110">
        <f>E242</f>
        <v>0.8</v>
      </c>
      <c r="M253" s="90" t="s">
        <v>0</v>
      </c>
      <c r="N253" s="199">
        <f>N252*L253</f>
        <v>519.3144000000001</v>
      </c>
      <c r="O253" s="490"/>
    </row>
    <row r="254" spans="2:15" ht="15.75">
      <c r="B254" s="198" t="s">
        <v>385</v>
      </c>
      <c r="C254" s="329">
        <f>E254/9.4</f>
        <v>10</v>
      </c>
      <c r="D254" s="160" t="s">
        <v>412</v>
      </c>
      <c r="E254" s="199">
        <f>IF(E244&gt;15,136.5,cod06supoct07*E244)</f>
        <v>94</v>
      </c>
      <c r="F254" s="490"/>
      <c r="K254" s="198" t="s">
        <v>385</v>
      </c>
      <c r="L254" s="329">
        <f>N254/9.4</f>
        <v>10</v>
      </c>
      <c r="M254" s="160" t="s">
        <v>412</v>
      </c>
      <c r="N254" s="199">
        <f>IF(E244&gt;15,136.5,cod06supoct07*E244)</f>
        <v>94</v>
      </c>
      <c r="O254" s="490"/>
    </row>
    <row r="255" spans="2:15" ht="12.75">
      <c r="B255" s="201" t="s">
        <v>386</v>
      </c>
      <c r="C255" s="110">
        <v>0.07</v>
      </c>
      <c r="D255" s="160" t="s">
        <v>417</v>
      </c>
      <c r="E255" s="199">
        <f>E254*0.07</f>
        <v>6.580000000000001</v>
      </c>
      <c r="F255" s="490"/>
      <c r="K255" s="201" t="s">
        <v>386</v>
      </c>
      <c r="L255" s="110">
        <v>0.07</v>
      </c>
      <c r="M255" s="160" t="s">
        <v>417</v>
      </c>
      <c r="N255" s="199">
        <f>N254*0.07</f>
        <v>6.580000000000001</v>
      </c>
      <c r="O255" s="490"/>
    </row>
    <row r="256" spans="2:15" ht="15.75">
      <c r="B256" s="202" t="s">
        <v>387</v>
      </c>
      <c r="C256" s="329">
        <f>E256/9.16666</f>
        <v>10</v>
      </c>
      <c r="D256" s="90" t="s">
        <v>399</v>
      </c>
      <c r="E256" s="199">
        <f>IF(E245*9.16666&gt;220,220,E245*9.16666)</f>
        <v>91.6666</v>
      </c>
      <c r="F256" s="490"/>
      <c r="K256" s="202" t="s">
        <v>387</v>
      </c>
      <c r="L256" s="329">
        <f>N256/9.16666</f>
        <v>10</v>
      </c>
      <c r="M256" s="90" t="s">
        <v>399</v>
      </c>
      <c r="N256" s="199">
        <f>IF(E245*9.16666&gt;220,220,E245*9.16666)</f>
        <v>91.6666</v>
      </c>
      <c r="O256" s="490"/>
    </row>
    <row r="257" spans="2:15" ht="15.75">
      <c r="B257" s="198" t="s">
        <v>388</v>
      </c>
      <c r="C257" s="329">
        <f>E257/8.3333</f>
        <v>10</v>
      </c>
      <c r="D257" s="90" t="s">
        <v>418</v>
      </c>
      <c r="E257" s="199">
        <f>IF(E246*8.3333&gt;200,200,E246*8.3333)</f>
        <v>83.333</v>
      </c>
      <c r="F257" s="490"/>
      <c r="K257" s="198" t="s">
        <v>388</v>
      </c>
      <c r="L257" s="329">
        <f>N257/8.3333</f>
        <v>10</v>
      </c>
      <c r="M257" s="90" t="s">
        <v>418</v>
      </c>
      <c r="N257" s="199">
        <f>IF(E246*8.3333&gt;200,200,E246*8.3333)</f>
        <v>83.333</v>
      </c>
      <c r="O257" s="490"/>
    </row>
    <row r="258" spans="2:15" ht="12.75">
      <c r="B258" s="198" t="s">
        <v>383</v>
      </c>
      <c r="C258" s="110">
        <v>0.07</v>
      </c>
      <c r="D258" s="110" t="s">
        <v>414</v>
      </c>
      <c r="E258" s="199">
        <f>(E252+E253)*C258</f>
        <v>76.7771928</v>
      </c>
      <c r="F258" s="490"/>
      <c r="K258" s="198" t="s">
        <v>383</v>
      </c>
      <c r="L258" s="110">
        <v>0.07</v>
      </c>
      <c r="M258" s="110" t="s">
        <v>414</v>
      </c>
      <c r="N258" s="199">
        <f>(N252+N253)*L258</f>
        <v>81.79201800000003</v>
      </c>
      <c r="O258" s="490"/>
    </row>
    <row r="259" spans="2:15" ht="16.5" thickBot="1">
      <c r="B259" s="205" t="s">
        <v>424</v>
      </c>
      <c r="C259" s="127"/>
      <c r="D259" s="127"/>
      <c r="E259" s="279">
        <v>0</v>
      </c>
      <c r="F259" s="490"/>
      <c r="K259" s="205" t="s">
        <v>424</v>
      </c>
      <c r="L259" s="127"/>
      <c r="M259" s="127"/>
      <c r="N259" s="521">
        <f>E259</f>
        <v>0</v>
      </c>
      <c r="O259" s="490"/>
    </row>
    <row r="260" spans="2:15" ht="16.5" thickBot="1">
      <c r="B260" s="206"/>
      <c r="C260" s="189" t="s">
        <v>12</v>
      </c>
      <c r="D260" s="220"/>
      <c r="E260" s="175">
        <f>SUM(E252:E259)</f>
        <v>1449.1738328</v>
      </c>
      <c r="F260" s="208"/>
      <c r="K260" s="206"/>
      <c r="L260" s="189" t="s">
        <v>12</v>
      </c>
      <c r="M260" s="220"/>
      <c r="N260" s="175">
        <f>SUM(N252:N259)</f>
        <v>1525.8290180000004</v>
      </c>
      <c r="O260" s="208"/>
    </row>
    <row r="261" spans="2:15" ht="15.75">
      <c r="B261" s="204" t="s">
        <v>419</v>
      </c>
      <c r="C261" s="209"/>
      <c r="D261" s="178" t="s">
        <v>420</v>
      </c>
      <c r="E261" s="222">
        <v>0</v>
      </c>
      <c r="F261" s="184">
        <f>-E261</f>
        <v>0</v>
      </c>
      <c r="K261" s="204" t="s">
        <v>419</v>
      </c>
      <c r="L261" s="209"/>
      <c r="M261" s="178" t="s">
        <v>420</v>
      </c>
      <c r="N261" s="520">
        <f>E261</f>
        <v>0</v>
      </c>
      <c r="O261" s="184">
        <f>-N261</f>
        <v>0</v>
      </c>
    </row>
    <row r="262" spans="2:15" ht="12.75">
      <c r="B262" s="90">
        <v>502</v>
      </c>
      <c r="C262" s="210">
        <v>0.16</v>
      </c>
      <c r="D262" s="181" t="s">
        <v>423</v>
      </c>
      <c r="E262" s="293"/>
      <c r="F262" s="211">
        <f>-(E252+E253+E258+E254+E255+F261)*C262</f>
        <v>-203.86787724799999</v>
      </c>
      <c r="K262" s="90">
        <v>502</v>
      </c>
      <c r="L262" s="210">
        <v>0.16</v>
      </c>
      <c r="M262" s="181" t="s">
        <v>423</v>
      </c>
      <c r="N262" s="293"/>
      <c r="O262" s="211">
        <f>-(N252+N253+N258+N254+N255+O261)*L262</f>
        <v>-216.13270688000006</v>
      </c>
    </row>
    <row r="263" spans="2:15" ht="12.75">
      <c r="B263" s="90">
        <v>504</v>
      </c>
      <c r="C263" s="180">
        <v>0.006</v>
      </c>
      <c r="D263" s="158" t="s">
        <v>422</v>
      </c>
      <c r="E263" s="158"/>
      <c r="F263" s="211">
        <f>-(E252+E253+E258+E254+E255+F261)*C263</f>
        <v>-7.645045396799999</v>
      </c>
      <c r="K263" s="90">
        <v>504</v>
      </c>
      <c r="L263" s="180">
        <v>0.006</v>
      </c>
      <c r="M263" s="158" t="s">
        <v>422</v>
      </c>
      <c r="N263" s="158"/>
      <c r="O263" s="211">
        <f>-(N252+N253+N258+N254+N255+O261)*L263</f>
        <v>-8.104976508000002</v>
      </c>
    </row>
    <row r="264" spans="2:15" ht="12.75">
      <c r="B264" s="90">
        <v>505</v>
      </c>
      <c r="C264" s="110">
        <v>0.03</v>
      </c>
      <c r="D264" s="181" t="s">
        <v>421</v>
      </c>
      <c r="E264" s="181"/>
      <c r="F264" s="211">
        <f>-(E252+E253+E258+E254+E255+F261)*C264</f>
        <v>-38.225226983999995</v>
      </c>
      <c r="K264" s="90">
        <v>505</v>
      </c>
      <c r="L264" s="110">
        <v>0.03</v>
      </c>
      <c r="M264" s="181" t="s">
        <v>421</v>
      </c>
      <c r="N264" s="181"/>
      <c r="O264" s="211">
        <f>-(N252+N253+N258+N254+N255+O261)*L264</f>
        <v>-40.52488254000001</v>
      </c>
    </row>
    <row r="265" spans="2:15" ht="16.5" thickBot="1">
      <c r="B265" s="212" t="s">
        <v>2</v>
      </c>
      <c r="C265" s="280">
        <v>0</v>
      </c>
      <c r="D265" s="127"/>
      <c r="E265" s="127"/>
      <c r="F265" s="213">
        <f>-(E253+E252+E258+E254+E255+F261)*C265</f>
        <v>0</v>
      </c>
      <c r="K265" s="212" t="s">
        <v>2</v>
      </c>
      <c r="L265" s="519">
        <v>0</v>
      </c>
      <c r="M265" s="127"/>
      <c r="N265" s="127"/>
      <c r="O265" s="213">
        <f>-(N253+N252+N258+N254+N255+O261)*L265</f>
        <v>0</v>
      </c>
    </row>
    <row r="266" spans="2:15" ht="16.5" thickBot="1">
      <c r="B266" s="149"/>
      <c r="C266" s="214"/>
      <c r="D266" s="189" t="s">
        <v>3</v>
      </c>
      <c r="E266" s="215"/>
      <c r="F266" s="216">
        <f>SUM(F262:F265)</f>
        <v>-249.73814962879996</v>
      </c>
      <c r="K266" s="149"/>
      <c r="L266" s="214"/>
      <c r="M266" s="189" t="s">
        <v>3</v>
      </c>
      <c r="N266" s="215"/>
      <c r="O266" s="216">
        <f>SUM(O262:O265)</f>
        <v>-264.7625659280001</v>
      </c>
    </row>
    <row r="267" spans="1:10" ht="13.5" thickBot="1">
      <c r="A267" s="19"/>
      <c r="J267" s="19"/>
    </row>
    <row r="268" spans="2:14" ht="16.5" thickBot="1">
      <c r="B268" s="436"/>
      <c r="C268" s="189" t="s">
        <v>4</v>
      </c>
      <c r="D268" s="190"/>
      <c r="E268" s="217">
        <f>E260+F266</f>
        <v>1199.4356831712</v>
      </c>
      <c r="K268" s="436"/>
      <c r="L268" s="189" t="s">
        <v>4</v>
      </c>
      <c r="M268" s="190"/>
      <c r="N268" s="217">
        <f>N260+O266</f>
        <v>1261.0664520720002</v>
      </c>
    </row>
    <row r="269" ht="12.75"/>
    <row r="270" spans="12:14" ht="20.25">
      <c r="L270" s="505"/>
      <c r="M270" s="506" t="s">
        <v>553</v>
      </c>
      <c r="N270" s="508">
        <f>N268-E268</f>
        <v>61.63076890080015</v>
      </c>
    </row>
    <row r="271" spans="12:14" ht="20.25">
      <c r="L271" s="505"/>
      <c r="M271" s="506" t="s">
        <v>554</v>
      </c>
      <c r="N271" s="507">
        <f>N270/E268</f>
        <v>0.05138313772511248</v>
      </c>
    </row>
    <row r="272" ht="12.75"/>
    <row r="273" spans="5:14" ht="12.75">
      <c r="E273" s="6" t="s">
        <v>445</v>
      </c>
      <c r="N273" s="6" t="s">
        <v>445</v>
      </c>
    </row>
    <row r="274" spans="2:15" ht="16.5" thickBot="1">
      <c r="B274" s="224" t="s">
        <v>444</v>
      </c>
      <c r="C274" s="13"/>
      <c r="E274" s="6">
        <v>502</v>
      </c>
      <c r="F274" s="227">
        <f>-(E252+E253+E258+E254+E255+F261+D275)*C262</f>
        <v>-305.80181587199996</v>
      </c>
      <c r="K274" s="224" t="s">
        <v>444</v>
      </c>
      <c r="L274" s="13"/>
      <c r="N274" s="6">
        <v>502</v>
      </c>
      <c r="O274" s="227">
        <f>-(N252+N253+N258+N254+N255+O261+M275)*L262</f>
        <v>-324.19906032000006</v>
      </c>
    </row>
    <row r="275" spans="1:15" ht="16.5" thickBot="1">
      <c r="A275" s="19"/>
      <c r="B275" s="189" t="s">
        <v>442</v>
      </c>
      <c r="C275" s="125"/>
      <c r="D275" s="228">
        <f>(E252+E253+E254+E255+E258)*0.5</f>
        <v>637.0871163999999</v>
      </c>
      <c r="E275" s="6">
        <v>504</v>
      </c>
      <c r="F275" s="227">
        <f>-(E252+E253+E258+E254+E255+F261+D275)*C263</f>
        <v>-11.467568095199997</v>
      </c>
      <c r="J275" s="19"/>
      <c r="K275" s="189" t="s">
        <v>442</v>
      </c>
      <c r="L275" s="125"/>
      <c r="M275" s="228">
        <f>(N252+N253+N254+N255+N258)*0.5</f>
        <v>675.4147090000001</v>
      </c>
      <c r="N275" s="6">
        <v>504</v>
      </c>
      <c r="O275" s="227">
        <f>-(N252+N253+N258+N254+N255+O261+M275)*L263</f>
        <v>-12.157464762000002</v>
      </c>
    </row>
    <row r="276" spans="1:15" ht="16.5" thickBot="1">
      <c r="A276" s="19"/>
      <c r="B276" s="189" t="s">
        <v>443</v>
      </c>
      <c r="C276" s="125"/>
      <c r="D276" s="276">
        <v>0</v>
      </c>
      <c r="E276" s="6">
        <v>505</v>
      </c>
      <c r="F276" s="227">
        <f>-(E252+E253+E258+E254+E255+F261+D275)*C264</f>
        <v>-57.33784047599998</v>
      </c>
      <c r="J276" s="19"/>
      <c r="K276" s="189" t="s">
        <v>443</v>
      </c>
      <c r="L276" s="125"/>
      <c r="M276" s="276">
        <v>0</v>
      </c>
      <c r="N276" s="6">
        <v>505</v>
      </c>
      <c r="O276" s="227">
        <f>-(N252+N253+N258+N254+N255+O261+M275)*L264</f>
        <v>-60.78732381000001</v>
      </c>
    </row>
    <row r="277" spans="1:15" ht="16.5" thickBot="1">
      <c r="A277" s="19"/>
      <c r="B277" s="39"/>
      <c r="C277" s="437"/>
      <c r="D277" s="20"/>
      <c r="E277" s="191"/>
      <c r="F277" s="191"/>
      <c r="J277" s="19"/>
      <c r="K277" s="39"/>
      <c r="L277" s="437"/>
      <c r="M277" s="20"/>
      <c r="N277" s="191"/>
      <c r="O277" s="191"/>
    </row>
    <row r="278" spans="1:15" ht="16.5" thickBot="1">
      <c r="A278" s="19"/>
      <c r="B278" s="39"/>
      <c r="C278" s="192"/>
      <c r="D278" s="231" t="s">
        <v>446</v>
      </c>
      <c r="E278" s="193"/>
      <c r="F278" s="226">
        <f>E260+D275+D276+F274+F275+F276</f>
        <v>1711.6537247567999</v>
      </c>
      <c r="J278" s="19"/>
      <c r="K278" s="39"/>
      <c r="L278" s="192"/>
      <c r="M278" s="231" t="s">
        <v>446</v>
      </c>
      <c r="N278" s="193"/>
      <c r="O278" s="226">
        <f>N260+M275+M276+O274+O275+O276</f>
        <v>1804.0998781080002</v>
      </c>
    </row>
    <row r="279" spans="1:15" ht="15.75">
      <c r="A279" s="19"/>
      <c r="B279" s="39"/>
      <c r="C279" s="124"/>
      <c r="D279" s="20"/>
      <c r="E279" s="193"/>
      <c r="F279" s="191"/>
      <c r="J279" s="19"/>
      <c r="K279" s="39"/>
      <c r="L279" s="124"/>
      <c r="M279" s="20"/>
      <c r="N279" s="193"/>
      <c r="O279" s="191"/>
    </row>
    <row r="280" spans="1:15" ht="15.75">
      <c r="A280" s="19"/>
      <c r="B280" s="39"/>
      <c r="C280" s="124"/>
      <c r="D280" s="284" t="s">
        <v>454</v>
      </c>
      <c r="E280" s="285"/>
      <c r="F280" s="286">
        <f>F278-E268</f>
        <v>512.2180415855998</v>
      </c>
      <c r="J280" s="19"/>
      <c r="K280" s="39"/>
      <c r="L280" s="124"/>
      <c r="M280" s="284" t="s">
        <v>454</v>
      </c>
      <c r="N280" s="285"/>
      <c r="O280" s="286">
        <f>O278-N268</f>
        <v>543.033426036</v>
      </c>
    </row>
    <row r="281" spans="1:15" ht="15.75">
      <c r="A281" s="19"/>
      <c r="B281" s="39"/>
      <c r="C281" s="124"/>
      <c r="D281" s="485"/>
      <c r="E281" s="478"/>
      <c r="F281" s="479"/>
      <c r="J281" s="19"/>
      <c r="K281" s="39"/>
      <c r="L281" s="124"/>
      <c r="M281" s="485"/>
      <c r="N281" s="478"/>
      <c r="O281" s="479"/>
    </row>
    <row r="282" spans="1:15" ht="15.75">
      <c r="A282" s="19"/>
      <c r="B282" s="39"/>
      <c r="C282" s="124"/>
      <c r="D282" s="380"/>
      <c r="E282" s="381"/>
      <c r="F282" s="382"/>
      <c r="J282" s="19"/>
      <c r="K282" s="39"/>
      <c r="L282" s="124"/>
      <c r="M282" s="380"/>
      <c r="N282" s="381"/>
      <c r="O282" s="382"/>
    </row>
    <row r="283" spans="1:15" ht="15.75">
      <c r="A283" s="19"/>
      <c r="B283" s="39"/>
      <c r="C283" s="192"/>
      <c r="D283" s="485"/>
      <c r="E283" s="478"/>
      <c r="F283" s="479"/>
      <c r="J283" s="19"/>
      <c r="K283" s="39"/>
      <c r="L283" s="192"/>
      <c r="M283" s="485"/>
      <c r="N283" s="478"/>
      <c r="O283" s="479"/>
    </row>
    <row r="284" spans="1:6" ht="16.5" thickBot="1">
      <c r="A284" s="19"/>
      <c r="B284" s="383" t="s">
        <v>542</v>
      </c>
      <c r="D284" s="21"/>
      <c r="E284" s="21"/>
      <c r="F284" s="491"/>
    </row>
    <row r="285" spans="1:11" ht="15.75" thickTop="1">
      <c r="A285" s="19"/>
      <c r="B285" s="371" t="s">
        <v>29</v>
      </c>
      <c r="C285" s="372"/>
      <c r="D285" s="373"/>
      <c r="E285" s="374"/>
      <c r="G285" s="38"/>
      <c r="H285" s="37"/>
      <c r="I285" s="19"/>
      <c r="J285" s="19"/>
      <c r="K285" s="19"/>
    </row>
    <row r="286" spans="1:11" ht="15">
      <c r="A286" s="19"/>
      <c r="B286" s="375" t="s">
        <v>534</v>
      </c>
      <c r="C286" s="362"/>
      <c r="D286" s="370"/>
      <c r="E286" s="376"/>
      <c r="G286" s="38"/>
      <c r="H286" s="37"/>
      <c r="I286" s="39"/>
      <c r="J286" s="35"/>
      <c r="K286" s="19"/>
    </row>
    <row r="287" spans="1:11" ht="15.75">
      <c r="A287" s="19"/>
      <c r="B287" s="375" t="s">
        <v>30</v>
      </c>
      <c r="C287" s="362"/>
      <c r="D287" s="370"/>
      <c r="E287" s="376"/>
      <c r="G287" s="38"/>
      <c r="H287" s="37"/>
      <c r="I287" s="39"/>
      <c r="J287" s="42"/>
      <c r="K287" s="19"/>
    </row>
    <row r="288" spans="1:11" ht="15">
      <c r="A288" s="19"/>
      <c r="B288" s="375" t="s">
        <v>425</v>
      </c>
      <c r="C288" s="362"/>
      <c r="D288" s="370"/>
      <c r="E288" s="376"/>
      <c r="G288" s="38"/>
      <c r="H288" s="41"/>
      <c r="I288" s="39"/>
      <c r="J288" s="35"/>
      <c r="K288" s="19"/>
    </row>
    <row r="289" spans="1:11" ht="15.75">
      <c r="A289" s="19"/>
      <c r="B289" s="384" t="s">
        <v>485</v>
      </c>
      <c r="C289" s="362"/>
      <c r="D289" s="370"/>
      <c r="E289" s="376"/>
      <c r="G289" s="38"/>
      <c r="H289" s="35"/>
      <c r="I289" s="39"/>
      <c r="J289" s="42"/>
      <c r="K289" s="19"/>
    </row>
    <row r="290" spans="1:11" ht="15.75">
      <c r="A290" s="19"/>
      <c r="B290" s="384" t="s">
        <v>63</v>
      </c>
      <c r="C290" s="362"/>
      <c r="D290" s="370"/>
      <c r="E290" s="376"/>
      <c r="G290" s="38"/>
      <c r="H290" s="42"/>
      <c r="I290" s="39"/>
      <c r="J290" s="19"/>
      <c r="K290" s="19"/>
    </row>
    <row r="291" spans="1:11" ht="18.75" thickBot="1">
      <c r="A291" s="19"/>
      <c r="B291" s="385" t="s">
        <v>536</v>
      </c>
      <c r="C291" s="377"/>
      <c r="D291" s="378"/>
      <c r="E291" s="379"/>
      <c r="G291" s="38"/>
      <c r="H291" s="42"/>
      <c r="I291" s="39"/>
      <c r="J291" s="19"/>
      <c r="K291" s="19"/>
    </row>
    <row r="292" spans="1:11" ht="13.5" thickTop="1">
      <c r="A292" s="19"/>
      <c r="B292" s="19"/>
      <c r="C292" s="35"/>
      <c r="D292" s="19"/>
      <c r="E292" s="35"/>
      <c r="F292" s="19"/>
      <c r="G292" s="19"/>
      <c r="H292" s="35"/>
      <c r="I292" s="39"/>
      <c r="J292" s="19"/>
      <c r="K292" s="19"/>
    </row>
    <row r="293" spans="2:11" ht="12.75">
      <c r="B293" s="35"/>
      <c r="C293" s="35"/>
      <c r="D293" s="19"/>
      <c r="E293" s="40"/>
      <c r="F293" s="19"/>
      <c r="G293" s="35"/>
      <c r="H293" s="43"/>
      <c r="I293" s="19"/>
      <c r="J293" s="19"/>
      <c r="K293" s="19"/>
    </row>
    <row r="294" spans="2:11" ht="12.75">
      <c r="B294" s="35"/>
      <c r="C294" s="35"/>
      <c r="D294" s="19"/>
      <c r="E294" s="35"/>
      <c r="F294" s="19"/>
      <c r="G294" s="19"/>
      <c r="H294" s="19"/>
      <c r="I294" s="39"/>
      <c r="J294" s="19"/>
      <c r="K294" s="19"/>
    </row>
    <row r="295" spans="2:11" ht="15.75">
      <c r="B295" s="35"/>
      <c r="C295" s="19"/>
      <c r="D295" s="232"/>
      <c r="E295" s="42"/>
      <c r="F295" s="19"/>
      <c r="G295" s="19"/>
      <c r="H295" s="19"/>
      <c r="I295" s="19"/>
      <c r="J295" s="19"/>
      <c r="K295" s="19"/>
    </row>
    <row r="296" spans="2:11" ht="18">
      <c r="B296" s="35"/>
      <c r="C296" s="19"/>
      <c r="D296" s="19"/>
      <c r="E296" s="19"/>
      <c r="F296" s="19"/>
      <c r="G296" s="19"/>
      <c r="H296" s="44"/>
      <c r="I296" s="19"/>
      <c r="J296" s="19"/>
      <c r="K296" s="19"/>
    </row>
    <row r="297" spans="2:11" ht="15.75">
      <c r="B297" s="35"/>
      <c r="C297" s="19"/>
      <c r="D297" s="39"/>
      <c r="E297" s="42"/>
      <c r="F297" s="19"/>
      <c r="G297" s="19"/>
      <c r="H297" s="35"/>
      <c r="I297" s="19"/>
      <c r="J297" s="19"/>
      <c r="K297" s="19"/>
    </row>
    <row r="298" spans="2:11" ht="18">
      <c r="B298" s="35"/>
      <c r="C298" s="45"/>
      <c r="D298" s="19"/>
      <c r="E298" s="35"/>
      <c r="F298" s="19"/>
      <c r="G298" s="19"/>
      <c r="H298" s="44"/>
      <c r="I298" s="19"/>
      <c r="J298" s="35"/>
      <c r="K298" s="19"/>
    </row>
    <row r="299" spans="2:11" ht="12.75">
      <c r="B299" s="35"/>
      <c r="C299" s="19"/>
      <c r="D299" s="19"/>
      <c r="E299" s="19"/>
      <c r="F299" s="19"/>
      <c r="G299" s="19"/>
      <c r="H299" s="35"/>
      <c r="I299" s="19"/>
      <c r="J299" s="35"/>
      <c r="K299" s="19"/>
    </row>
    <row r="300" spans="2:11" ht="12.75">
      <c r="B300" s="35"/>
      <c r="C300" s="19"/>
      <c r="D300" s="19"/>
      <c r="E300" s="19"/>
      <c r="F300" s="19"/>
      <c r="G300" s="19"/>
      <c r="H300" s="19"/>
      <c r="I300" s="19"/>
      <c r="J300" s="35"/>
      <c r="K300" s="19"/>
    </row>
    <row r="301" spans="2:11" ht="12.75">
      <c r="B301" s="35"/>
      <c r="C301" s="35"/>
      <c r="D301" s="19"/>
      <c r="E301" s="19"/>
      <c r="F301" s="19"/>
      <c r="G301" s="35"/>
      <c r="H301" s="19"/>
      <c r="I301" s="19"/>
      <c r="J301" s="19"/>
      <c r="K301" s="19"/>
    </row>
    <row r="302" spans="2:11" ht="12.75">
      <c r="B302" s="35"/>
      <c r="C302" s="35"/>
      <c r="D302" s="19"/>
      <c r="E302" s="19"/>
      <c r="F302" s="19"/>
      <c r="G302" s="35"/>
      <c r="H302" s="19"/>
      <c r="I302" s="19"/>
      <c r="J302" s="35"/>
      <c r="K302" s="19"/>
    </row>
    <row r="303" spans="2:11" ht="12.75">
      <c r="B303" s="35"/>
      <c r="C303" s="35"/>
      <c r="D303" s="19"/>
      <c r="E303" s="19"/>
      <c r="F303" s="19"/>
      <c r="G303" s="35"/>
      <c r="H303" s="19"/>
      <c r="I303" s="19"/>
      <c r="J303" s="36"/>
      <c r="K303" s="19"/>
    </row>
    <row r="304" spans="2:11" ht="12.75">
      <c r="B304" s="35"/>
      <c r="C304" s="35"/>
      <c r="D304" s="19"/>
      <c r="E304" s="19"/>
      <c r="F304" s="19"/>
      <c r="G304" s="35"/>
      <c r="H304" s="19"/>
      <c r="I304" s="19"/>
      <c r="J304" s="20"/>
      <c r="K304" s="19"/>
    </row>
    <row r="305" spans="2:11" ht="12.75">
      <c r="B305" s="35"/>
      <c r="C305" s="35"/>
      <c r="D305" s="19"/>
      <c r="E305" s="35"/>
      <c r="F305" s="19"/>
      <c r="G305" s="35"/>
      <c r="H305" s="19"/>
      <c r="I305" s="19"/>
      <c r="J305" s="36"/>
      <c r="K305" s="19"/>
    </row>
    <row r="306" spans="2:11" ht="12.75">
      <c r="B306" s="46"/>
      <c r="C306" s="36"/>
      <c r="D306" s="19"/>
      <c r="E306" s="35"/>
      <c r="F306" s="19"/>
      <c r="G306" s="46"/>
      <c r="H306" s="20"/>
      <c r="I306" s="19"/>
      <c r="J306" s="20"/>
      <c r="K306" s="19"/>
    </row>
    <row r="307" spans="2:11" ht="12.75">
      <c r="B307" s="19"/>
      <c r="C307" s="35"/>
      <c r="D307" s="19"/>
      <c r="E307" s="35"/>
      <c r="F307" s="19"/>
      <c r="G307" s="36"/>
      <c r="H307" s="20"/>
      <c r="I307" s="47"/>
      <c r="J307" s="20"/>
      <c r="K307" s="19"/>
    </row>
    <row r="308" spans="2:11" ht="12.75">
      <c r="B308" s="19"/>
      <c r="C308" s="35"/>
      <c r="D308" s="19"/>
      <c r="E308" s="19"/>
      <c r="F308" s="19"/>
      <c r="G308" s="36"/>
      <c r="H308" s="20"/>
      <c r="I308" s="20"/>
      <c r="J308" s="20"/>
      <c r="K308" s="19"/>
    </row>
    <row r="309" spans="2:11" ht="12.75">
      <c r="B309" s="19"/>
      <c r="C309" s="19"/>
      <c r="D309" s="19"/>
      <c r="E309" s="35"/>
      <c r="F309" s="19"/>
      <c r="G309" s="20"/>
      <c r="H309" s="20"/>
      <c r="I309" s="47"/>
      <c r="J309" s="19"/>
      <c r="K309" s="19"/>
    </row>
    <row r="310" spans="2:11" ht="12.75">
      <c r="B310" s="19"/>
      <c r="C310" s="19"/>
      <c r="D310" s="47"/>
      <c r="E310" s="36"/>
      <c r="F310" s="19"/>
      <c r="G310" s="20"/>
      <c r="H310" s="20"/>
      <c r="I310" s="20"/>
      <c r="J310" s="19"/>
      <c r="K310" s="19"/>
    </row>
    <row r="311" spans="2:11" ht="12.75">
      <c r="B311" s="19"/>
      <c r="C311" s="19"/>
      <c r="D311" s="19"/>
      <c r="E311" s="19"/>
      <c r="F311" s="19"/>
      <c r="G311" s="36"/>
      <c r="H311" s="20"/>
      <c r="I311" s="20"/>
      <c r="J311" s="19"/>
      <c r="K311" s="19"/>
    </row>
    <row r="312" spans="2:11" ht="12.75">
      <c r="B312" s="19"/>
      <c r="C312" s="19"/>
      <c r="D312" s="47"/>
      <c r="E312" s="36"/>
      <c r="F312" s="19"/>
      <c r="G312" s="19"/>
      <c r="H312" s="19"/>
      <c r="I312" s="36"/>
      <c r="J312" s="19"/>
      <c r="K312" s="19"/>
    </row>
    <row r="313" spans="2:11" ht="12.75">
      <c r="B313" s="19"/>
      <c r="C313" s="19"/>
      <c r="D313" s="19"/>
      <c r="E313" s="19"/>
      <c r="F313" s="19"/>
      <c r="G313" s="19"/>
      <c r="H313" s="19"/>
      <c r="I313" s="19"/>
      <c r="J313" s="35"/>
      <c r="K313" s="19"/>
    </row>
    <row r="314" spans="2:11" ht="12.75">
      <c r="B314" s="19"/>
      <c r="C314" s="20"/>
      <c r="D314" s="19"/>
      <c r="E314" s="35"/>
      <c r="F314" s="19"/>
      <c r="G314" s="19"/>
      <c r="H314" s="19"/>
      <c r="I314" s="19"/>
      <c r="J314" s="35"/>
      <c r="K314" s="19"/>
    </row>
    <row r="315" spans="2:11" ht="12.75">
      <c r="B315" s="19"/>
      <c r="C315" s="19"/>
      <c r="D315" s="19"/>
      <c r="E315" s="35"/>
      <c r="F315" s="19"/>
      <c r="G315" s="19"/>
      <c r="H315" s="19"/>
      <c r="I315" s="19"/>
      <c r="J315" s="35"/>
      <c r="K315" s="19"/>
    </row>
    <row r="316" spans="2:11" ht="12.75">
      <c r="B316" s="35"/>
      <c r="C316" s="35"/>
      <c r="D316" s="19"/>
      <c r="E316" s="19"/>
      <c r="F316" s="19"/>
      <c r="G316" s="35"/>
      <c r="H316" s="35"/>
      <c r="I316" s="19"/>
      <c r="J316" s="19"/>
      <c r="K316" s="19"/>
    </row>
    <row r="317" spans="2:11" ht="12.75">
      <c r="B317" s="35"/>
      <c r="C317" s="35"/>
      <c r="D317" s="19"/>
      <c r="E317" s="19"/>
      <c r="F317" s="19"/>
      <c r="G317" s="35"/>
      <c r="H317" s="35"/>
      <c r="I317" s="19"/>
      <c r="J317" s="35"/>
      <c r="K317" s="19"/>
    </row>
    <row r="318" spans="2:11" ht="12.75">
      <c r="B318" s="35"/>
      <c r="C318" s="35"/>
      <c r="D318" s="19"/>
      <c r="E318" s="19"/>
      <c r="F318" s="19"/>
      <c r="G318" s="35"/>
      <c r="H318" s="35"/>
      <c r="I318" s="19"/>
      <c r="J318" s="35"/>
      <c r="K318" s="19"/>
    </row>
    <row r="319" spans="2:11" ht="12.75">
      <c r="B319" s="35"/>
      <c r="C319" s="35"/>
      <c r="D319" s="19"/>
      <c r="E319" s="19"/>
      <c r="F319" s="19"/>
      <c r="G319" s="35"/>
      <c r="H319" s="35"/>
      <c r="I319" s="19"/>
      <c r="J319" s="19"/>
      <c r="K319" s="19"/>
    </row>
    <row r="320" spans="2:11" ht="12.75">
      <c r="B320" s="35"/>
      <c r="C320" s="35"/>
      <c r="D320" s="19"/>
      <c r="E320" s="35"/>
      <c r="F320" s="19"/>
      <c r="G320" s="35"/>
      <c r="H320" s="35"/>
      <c r="I320" s="19"/>
      <c r="J320" s="35"/>
      <c r="K320" s="19"/>
    </row>
    <row r="321" spans="2:11" ht="12.75">
      <c r="B321" s="46"/>
      <c r="C321" s="35"/>
      <c r="D321" s="19"/>
      <c r="E321" s="35"/>
      <c r="F321" s="19"/>
      <c r="G321" s="46"/>
      <c r="H321" s="35"/>
      <c r="I321" s="19"/>
      <c r="J321" s="19"/>
      <c r="K321" s="19"/>
    </row>
    <row r="322" spans="2:11" ht="12.75">
      <c r="B322" s="19"/>
      <c r="C322" s="19"/>
      <c r="D322" s="19"/>
      <c r="E322" s="35"/>
      <c r="F322" s="19"/>
      <c r="G322" s="36"/>
      <c r="H322" s="19"/>
      <c r="I322" s="19"/>
      <c r="J322" s="19"/>
      <c r="K322" s="19"/>
    </row>
    <row r="323" spans="2:11" ht="12.75">
      <c r="B323" s="19"/>
      <c r="C323" s="35"/>
      <c r="D323" s="19"/>
      <c r="E323" s="19"/>
      <c r="F323" s="19"/>
      <c r="G323" s="36"/>
      <c r="H323" s="35"/>
      <c r="I323" s="19"/>
      <c r="J323" s="19"/>
      <c r="K323" s="19"/>
    </row>
    <row r="324" spans="2:11" ht="12.75">
      <c r="B324" s="19"/>
      <c r="C324" s="19"/>
      <c r="D324" s="19"/>
      <c r="E324" s="35"/>
      <c r="F324" s="19"/>
      <c r="G324" s="20"/>
      <c r="H324" s="35"/>
      <c r="I324" s="19"/>
      <c r="J324" s="19"/>
      <c r="K324" s="19"/>
    </row>
    <row r="325" spans="2:11" ht="12.75">
      <c r="B325" s="19"/>
      <c r="C325" s="19"/>
      <c r="D325" s="47"/>
      <c r="E325" s="35"/>
      <c r="F325" s="19"/>
      <c r="G325" s="20"/>
      <c r="H325" s="19"/>
      <c r="I325" s="20"/>
      <c r="J325" s="19"/>
      <c r="K325" s="19"/>
    </row>
    <row r="326" spans="2:11" ht="12.75">
      <c r="B326" s="19"/>
      <c r="C326" s="19"/>
      <c r="D326" s="19"/>
      <c r="E326" s="19"/>
      <c r="F326" s="19"/>
      <c r="G326" s="36"/>
      <c r="H326" s="20"/>
      <c r="I326" s="19"/>
      <c r="J326" s="19"/>
      <c r="K326" s="19"/>
    </row>
    <row r="327" spans="2:11" ht="12.75">
      <c r="B327" s="19"/>
      <c r="C327" s="19"/>
      <c r="D327" s="47"/>
      <c r="E327" s="35"/>
      <c r="F327" s="19"/>
      <c r="G327" s="36"/>
      <c r="H327" s="20"/>
      <c r="I327" s="36"/>
      <c r="J327" s="19"/>
      <c r="K327" s="19"/>
    </row>
    <row r="328" spans="2:11" ht="12.75">
      <c r="B328" s="19"/>
      <c r="C328" s="19"/>
      <c r="D328" s="19"/>
      <c r="E328" s="19"/>
      <c r="F328" s="19"/>
      <c r="G328" s="36"/>
      <c r="H328" s="20"/>
      <c r="I328" s="36"/>
      <c r="J328" s="19"/>
      <c r="K328" s="19"/>
    </row>
    <row r="329" spans="2:11" ht="12.75">
      <c r="B329" s="19"/>
      <c r="C329" s="20"/>
      <c r="D329" s="19"/>
      <c r="E329" s="19"/>
      <c r="F329" s="19"/>
      <c r="G329" s="19"/>
      <c r="H329" s="19"/>
      <c r="I329" s="36"/>
      <c r="J329" s="35"/>
      <c r="K329" s="19"/>
    </row>
    <row r="330" spans="2:11" ht="12.75">
      <c r="B330" s="19"/>
      <c r="C330" s="19"/>
      <c r="D330" s="19"/>
      <c r="E330" s="19"/>
      <c r="F330" s="19"/>
      <c r="G330" s="19"/>
      <c r="H330" s="19"/>
      <c r="I330" s="19"/>
      <c r="J330" s="35"/>
      <c r="K330" s="19"/>
    </row>
    <row r="331" spans="2:11" ht="12.75">
      <c r="B331" s="19"/>
      <c r="C331" s="19"/>
      <c r="D331" s="19"/>
      <c r="E331" s="19"/>
      <c r="F331" s="19"/>
      <c r="G331" s="19"/>
      <c r="H331" s="19"/>
      <c r="I331" s="19"/>
      <c r="J331" s="35"/>
      <c r="K331" s="19"/>
    </row>
    <row r="332" spans="2:11" ht="12.75">
      <c r="B332" s="35"/>
      <c r="C332" s="35"/>
      <c r="D332" s="19"/>
      <c r="E332" s="19"/>
      <c r="F332" s="19"/>
      <c r="G332" s="35"/>
      <c r="H332" s="35"/>
      <c r="I332" s="19"/>
      <c r="J332" s="19"/>
      <c r="K332" s="19"/>
    </row>
    <row r="333" spans="2:11" ht="12.75">
      <c r="B333" s="35"/>
      <c r="C333" s="35"/>
      <c r="D333" s="19"/>
      <c r="E333" s="19"/>
      <c r="F333" s="19"/>
      <c r="G333" s="35"/>
      <c r="H333" s="35"/>
      <c r="I333" s="19"/>
      <c r="J333" s="35"/>
      <c r="K333" s="19"/>
    </row>
    <row r="334" spans="2:11" ht="12.75">
      <c r="B334" s="35"/>
      <c r="C334" s="35"/>
      <c r="D334" s="19"/>
      <c r="E334" s="19"/>
      <c r="F334" s="19"/>
      <c r="G334" s="35"/>
      <c r="H334" s="35"/>
      <c r="I334" s="19"/>
      <c r="J334" s="35"/>
      <c r="K334" s="19"/>
    </row>
    <row r="335" spans="2:11" ht="12.75">
      <c r="B335" s="35"/>
      <c r="C335" s="35"/>
      <c r="D335" s="19"/>
      <c r="E335" s="19"/>
      <c r="F335" s="19"/>
      <c r="G335" s="35"/>
      <c r="H335" s="35"/>
      <c r="I335" s="19"/>
      <c r="J335" s="19"/>
      <c r="K335" s="19"/>
    </row>
    <row r="336" spans="2:11" ht="12.75">
      <c r="B336" s="35"/>
      <c r="C336" s="35"/>
      <c r="D336" s="19"/>
      <c r="E336" s="35"/>
      <c r="F336" s="19"/>
      <c r="G336" s="35"/>
      <c r="H336" s="35"/>
      <c r="I336" s="19"/>
      <c r="J336" s="35"/>
      <c r="K336" s="19"/>
    </row>
    <row r="337" spans="2:11" ht="12.75">
      <c r="B337" s="46"/>
      <c r="C337" s="35"/>
      <c r="D337" s="19"/>
      <c r="E337" s="35"/>
      <c r="F337" s="19"/>
      <c r="G337" s="46"/>
      <c r="H337" s="35"/>
      <c r="I337" s="19"/>
      <c r="J337" s="19"/>
      <c r="K337" s="19"/>
    </row>
    <row r="338" spans="2:11" ht="12.75">
      <c r="B338" s="19"/>
      <c r="C338" s="19"/>
      <c r="D338" s="19"/>
      <c r="E338" s="35"/>
      <c r="F338" s="19"/>
      <c r="G338" s="36"/>
      <c r="H338" s="19"/>
      <c r="I338" s="47"/>
      <c r="J338" s="19"/>
      <c r="K338" s="19"/>
    </row>
    <row r="339" spans="2:11" ht="12.75">
      <c r="B339" s="19"/>
      <c r="C339" s="35"/>
      <c r="D339" s="19"/>
      <c r="E339" s="19"/>
      <c r="F339" s="19"/>
      <c r="G339" s="36"/>
      <c r="H339" s="35"/>
      <c r="I339" s="20"/>
      <c r="J339" s="19"/>
      <c r="K339" s="19"/>
    </row>
    <row r="340" spans="2:11" ht="12.75">
      <c r="B340" s="19"/>
      <c r="C340" s="19"/>
      <c r="D340" s="19"/>
      <c r="E340" s="35"/>
      <c r="F340" s="19"/>
      <c r="G340" s="20"/>
      <c r="H340" s="35"/>
      <c r="I340" s="47"/>
      <c r="J340" s="19"/>
      <c r="K340" s="19"/>
    </row>
    <row r="341" spans="2:11" ht="12.75">
      <c r="B341" s="19"/>
      <c r="C341" s="19"/>
      <c r="D341" s="47"/>
      <c r="E341" s="35"/>
      <c r="F341" s="19"/>
      <c r="G341" s="20"/>
      <c r="H341" s="19"/>
      <c r="I341" s="19"/>
      <c r="J341" s="19"/>
      <c r="K341" s="19"/>
    </row>
    <row r="342" spans="2:11" ht="12.75">
      <c r="B342" s="19"/>
      <c r="C342" s="19"/>
      <c r="D342" s="19"/>
      <c r="E342" s="19"/>
      <c r="F342" s="19"/>
      <c r="G342" s="36"/>
      <c r="H342" s="19"/>
      <c r="I342" s="19"/>
      <c r="J342" s="19"/>
      <c r="K342" s="19"/>
    </row>
    <row r="343" spans="2:11" ht="12.75">
      <c r="B343" s="19"/>
      <c r="C343" s="19"/>
      <c r="D343" s="47"/>
      <c r="E343" s="35"/>
      <c r="F343" s="19"/>
      <c r="G343" s="19"/>
      <c r="H343" s="19"/>
      <c r="I343" s="35"/>
      <c r="J343" s="19"/>
      <c r="K343" s="19"/>
    </row>
    <row r="344" spans="2:11" ht="12.75">
      <c r="B344" s="19"/>
      <c r="C344" s="19"/>
      <c r="D344" s="19"/>
      <c r="E344" s="19"/>
      <c r="F344" s="19"/>
      <c r="G344" s="19"/>
      <c r="H344" s="19"/>
      <c r="I344" s="19"/>
      <c r="J344" s="19"/>
      <c r="K344" s="19"/>
    </row>
    <row r="345" spans="2:10" ht="12.75">
      <c r="B345" s="19"/>
      <c r="C345" s="19"/>
      <c r="D345" s="19"/>
      <c r="E345" s="19"/>
      <c r="F345" s="19"/>
      <c r="G345" s="19"/>
      <c r="H345" s="19"/>
      <c r="I345" s="19"/>
      <c r="J345" s="19"/>
    </row>
    <row r="346" spans="2:9" ht="12.75">
      <c r="B346" s="19"/>
      <c r="C346" s="19"/>
      <c r="D346" s="19"/>
      <c r="E346" s="19"/>
      <c r="F346" s="19"/>
      <c r="G346" s="19"/>
      <c r="H346" s="19"/>
      <c r="I346" s="19"/>
    </row>
    <row r="347" spans="2:9" ht="12.75">
      <c r="B347" s="19"/>
      <c r="C347" s="19"/>
      <c r="D347" s="19"/>
      <c r="E347" s="19"/>
      <c r="F347" s="19"/>
      <c r="G347" s="19"/>
      <c r="H347" s="19"/>
      <c r="I347" s="19"/>
    </row>
    <row r="348" spans="2:9" ht="12.75">
      <c r="B348" s="19"/>
      <c r="C348" s="19"/>
      <c r="D348" s="19"/>
      <c r="E348" s="19"/>
      <c r="F348" s="19"/>
      <c r="G348" s="19"/>
      <c r="H348" s="19"/>
      <c r="I348" s="19"/>
    </row>
    <row r="349" spans="4:9" ht="12.75">
      <c r="D349" s="19"/>
      <c r="E349" s="19"/>
      <c r="F349" s="19"/>
      <c r="I349" s="19"/>
    </row>
    <row r="350" spans="4:6" ht="12.75">
      <c r="D350" s="19"/>
      <c r="E350" s="19"/>
      <c r="F350" s="19"/>
    </row>
    <row r="351" spans="4:6" ht="12.75">
      <c r="D351" s="19"/>
      <c r="E351" s="19"/>
      <c r="F351" s="19"/>
    </row>
    <row r="352" spans="4:6" ht="12.75">
      <c r="D352" s="19"/>
      <c r="E352" s="19"/>
      <c r="F352" s="19"/>
    </row>
  </sheetData>
  <sheetProtection password="DFB3" sheet="1" objects="1" scenarios="1" selectLockedCells="1"/>
  <hyperlinks>
    <hyperlink ref="C6" location="Cargos" display="cargos"/>
    <hyperlink ref="C7" location="HORAS_DE_NIVEL_MEDIO" display="horas nivel medio"/>
    <hyperlink ref="C8" location="HORAS_DE_NIVEL_Superior" display="horas nivel superior"/>
    <hyperlink ref="C5" location="instructivo" display="Instructivo"/>
    <hyperlink ref="B290" r:id="rId1" display="www.agmeruruguay.com.ar"/>
    <hyperlink ref="C9:D9" location="Cargos!A1" display="listado de cargos"/>
    <hyperlink ref="B32" location="Cargos!A1" display="Cargos"/>
    <hyperlink ref="A57" r:id="rId2" display="www.agmeruruguay.com.ar"/>
    <hyperlink ref="A58" r:id="rId3" display="www.porunagmerdetodos.com.ar"/>
    <hyperlink ref="B291" r:id="rId4" display="www.porunagmerdetodos.com.ar"/>
    <hyperlink ref="B289" r:id="rId5" display="victorhutt@victorhutt.com.ar"/>
    <hyperlink ref="A56" r:id="rId6" display="victorhutt@victorhutt.com.ar"/>
  </hyperlinks>
  <printOptions/>
  <pageMargins left="0.7874015748031497" right="0.7874015748031497" top="0.5905511811023623" bottom="0.5905511811023623" header="0.5905511811023623" footer="0"/>
  <pageSetup horizontalDpi="360" verticalDpi="360" orientation="landscape" paperSize="5" scale="82" r:id="rId10"/>
  <rowBreaks count="4" manualBreakCount="4">
    <brk id="49" max="255" man="1"/>
    <brk id="81" max="255" man="1"/>
    <brk id="89" max="255" man="1"/>
    <brk id="169" max="255" man="1"/>
  </rowBreaks>
  <drawing r:id="rId9"/>
  <legacyDrawing r:id="rId8"/>
</worksheet>
</file>

<file path=xl/worksheets/sheet2.xml><?xml version="1.0" encoding="utf-8"?>
<worksheet xmlns="http://schemas.openxmlformats.org/spreadsheetml/2006/main" xmlns:r="http://schemas.openxmlformats.org/officeDocument/2006/relationships">
  <sheetPr codeName="Hoja3">
    <tabColor indexed="44"/>
  </sheetPr>
  <dimension ref="A1:G314"/>
  <sheetViews>
    <sheetView zoomScale="85" zoomScaleNormal="85" workbookViewId="0" topLeftCell="A1">
      <pane ySplit="2" topLeftCell="BM277" activePane="bottomLeft" state="frozen"/>
      <selection pane="topLeft" activeCell="A1" sqref="A1"/>
      <selection pane="bottomLeft" activeCell="B310" sqref="B310"/>
    </sheetView>
  </sheetViews>
  <sheetFormatPr defaultColWidth="11.421875" defaultRowHeight="12.75"/>
  <cols>
    <col min="2" max="2" width="64.8515625" style="0" bestFit="1" customWidth="1"/>
    <col min="3" max="3" width="8.7109375" style="0" bestFit="1" customWidth="1"/>
    <col min="4" max="4" width="20.57421875" style="327" customWidth="1"/>
    <col min="5" max="5" width="7.00390625" style="0" bestFit="1" customWidth="1"/>
    <col min="6" max="6" width="6.00390625" style="0" bestFit="1" customWidth="1"/>
    <col min="7" max="7" width="8.57421875" style="0" bestFit="1" customWidth="1"/>
  </cols>
  <sheetData>
    <row r="1" spans="1:7" ht="13.5" thickBot="1">
      <c r="A1" s="57"/>
      <c r="B1" s="281" t="s">
        <v>451</v>
      </c>
      <c r="C1" s="58"/>
      <c r="D1" s="324" t="s">
        <v>64</v>
      </c>
      <c r="E1" s="59" t="s">
        <v>65</v>
      </c>
      <c r="F1" s="60" t="s">
        <v>66</v>
      </c>
      <c r="G1" s="60" t="s">
        <v>67</v>
      </c>
    </row>
    <row r="2" spans="1:7" ht="12.75">
      <c r="A2" s="61" t="s">
        <v>68</v>
      </c>
      <c r="B2" s="62" t="s">
        <v>69</v>
      </c>
      <c r="C2" s="61" t="s">
        <v>70</v>
      </c>
      <c r="D2" s="325" t="s">
        <v>517</v>
      </c>
      <c r="E2" s="63" t="s">
        <v>71</v>
      </c>
      <c r="F2" s="63" t="s">
        <v>72</v>
      </c>
      <c r="G2" s="63" t="s">
        <v>73</v>
      </c>
    </row>
    <row r="3" spans="1:7" ht="12.75">
      <c r="A3" s="64">
        <v>600</v>
      </c>
      <c r="B3" s="65" t="s">
        <v>74</v>
      </c>
      <c r="C3" s="64">
        <v>1300</v>
      </c>
      <c r="D3" s="326">
        <v>127</v>
      </c>
      <c r="E3" s="66">
        <v>0</v>
      </c>
      <c r="F3" s="64">
        <v>0</v>
      </c>
      <c r="G3" s="64">
        <v>0</v>
      </c>
    </row>
    <row r="4" spans="1:7" ht="12.75">
      <c r="A4" s="64">
        <v>603</v>
      </c>
      <c r="B4" s="65" t="s">
        <v>75</v>
      </c>
      <c r="C4" s="64">
        <v>3146</v>
      </c>
      <c r="D4" s="326">
        <v>0</v>
      </c>
      <c r="E4" s="66">
        <v>0</v>
      </c>
      <c r="F4" s="64">
        <v>0</v>
      </c>
      <c r="G4" s="64">
        <v>0</v>
      </c>
    </row>
    <row r="5" spans="1:7" ht="12.75">
      <c r="A5" s="64">
        <v>604</v>
      </c>
      <c r="B5" s="65" t="s">
        <v>76</v>
      </c>
      <c r="C5" s="64">
        <v>3146</v>
      </c>
      <c r="D5" s="326">
        <v>0</v>
      </c>
      <c r="E5" s="66">
        <v>0</v>
      </c>
      <c r="F5" s="64">
        <v>0</v>
      </c>
      <c r="G5" s="64">
        <v>0</v>
      </c>
    </row>
    <row r="6" spans="1:7" ht="12.75">
      <c r="A6" s="64">
        <v>605</v>
      </c>
      <c r="B6" s="65" t="s">
        <v>77</v>
      </c>
      <c r="C6" s="64">
        <v>2913</v>
      </c>
      <c r="D6" s="326">
        <v>0</v>
      </c>
      <c r="E6" s="66">
        <v>0</v>
      </c>
      <c r="F6" s="64">
        <v>0</v>
      </c>
      <c r="G6" s="64">
        <v>0</v>
      </c>
    </row>
    <row r="7" spans="1:7" ht="12.75">
      <c r="A7" s="64">
        <v>606</v>
      </c>
      <c r="B7" s="65" t="s">
        <v>78</v>
      </c>
      <c r="C7" s="64">
        <v>2913</v>
      </c>
      <c r="D7" s="326">
        <v>0</v>
      </c>
      <c r="E7" s="66">
        <v>0</v>
      </c>
      <c r="F7" s="64">
        <v>0</v>
      </c>
      <c r="G7" s="64">
        <v>0</v>
      </c>
    </row>
    <row r="8" spans="1:7" ht="12.75">
      <c r="A8" s="64">
        <v>608</v>
      </c>
      <c r="B8" s="65" t="s">
        <v>79</v>
      </c>
      <c r="C8" s="64">
        <v>2913</v>
      </c>
      <c r="D8" s="326">
        <v>0</v>
      </c>
      <c r="E8" s="66">
        <v>0</v>
      </c>
      <c r="F8" s="64">
        <v>0</v>
      </c>
      <c r="G8" s="64">
        <v>0</v>
      </c>
    </row>
    <row r="9" spans="1:7" ht="12.75">
      <c r="A9" s="64">
        <v>609</v>
      </c>
      <c r="B9" s="65" t="s">
        <v>80</v>
      </c>
      <c r="C9" s="64">
        <v>2000</v>
      </c>
      <c r="D9" s="326">
        <v>36</v>
      </c>
      <c r="E9" s="66">
        <v>0</v>
      </c>
      <c r="F9" s="64">
        <v>0</v>
      </c>
      <c r="G9" s="64">
        <v>0</v>
      </c>
    </row>
    <row r="10" spans="1:7" ht="12.75">
      <c r="A10" s="64">
        <v>611</v>
      </c>
      <c r="B10" s="65" t="s">
        <v>81</v>
      </c>
      <c r="C10" s="64">
        <v>1840</v>
      </c>
      <c r="D10" s="326">
        <v>57</v>
      </c>
      <c r="E10" s="66">
        <v>0</v>
      </c>
      <c r="F10" s="64">
        <v>0</v>
      </c>
      <c r="G10" s="64">
        <v>0</v>
      </c>
    </row>
    <row r="11" spans="1:7" ht="12.75">
      <c r="A11" s="64">
        <v>612</v>
      </c>
      <c r="B11" s="65" t="s">
        <v>82</v>
      </c>
      <c r="C11" s="64">
        <v>1690</v>
      </c>
      <c r="D11" s="326">
        <v>76</v>
      </c>
      <c r="E11" s="66">
        <v>0</v>
      </c>
      <c r="F11" s="64">
        <v>0</v>
      </c>
      <c r="G11" s="64">
        <v>0</v>
      </c>
    </row>
    <row r="12" spans="1:7" ht="12.75">
      <c r="A12" s="64">
        <v>613</v>
      </c>
      <c r="B12" s="65" t="s">
        <v>83</v>
      </c>
      <c r="C12" s="64">
        <v>1680</v>
      </c>
      <c r="D12" s="326">
        <v>77</v>
      </c>
      <c r="E12" s="66">
        <v>0</v>
      </c>
      <c r="F12" s="64">
        <v>0</v>
      </c>
      <c r="G12" s="64">
        <v>0</v>
      </c>
    </row>
    <row r="13" spans="1:7" ht="12.75">
      <c r="A13" s="64">
        <v>614</v>
      </c>
      <c r="B13" s="65" t="s">
        <v>84</v>
      </c>
      <c r="C13" s="64">
        <v>1740</v>
      </c>
      <c r="D13" s="326">
        <v>70</v>
      </c>
      <c r="E13" s="66">
        <v>0</v>
      </c>
      <c r="F13" s="64">
        <v>0</v>
      </c>
      <c r="G13" s="64">
        <v>0</v>
      </c>
    </row>
    <row r="14" spans="1:7" ht="12.75">
      <c r="A14" s="64">
        <v>615</v>
      </c>
      <c r="B14" s="65" t="s">
        <v>85</v>
      </c>
      <c r="C14" s="64">
        <v>1610</v>
      </c>
      <c r="D14" s="326">
        <v>87</v>
      </c>
      <c r="E14" s="66">
        <v>0</v>
      </c>
      <c r="F14" s="64">
        <v>0</v>
      </c>
      <c r="G14" s="64">
        <v>0</v>
      </c>
    </row>
    <row r="15" spans="1:7" ht="12.75">
      <c r="A15" s="64">
        <v>616</v>
      </c>
      <c r="B15" s="65" t="s">
        <v>86</v>
      </c>
      <c r="C15" s="64">
        <v>1740</v>
      </c>
      <c r="D15" s="326">
        <v>70</v>
      </c>
      <c r="E15" s="66">
        <v>0</v>
      </c>
      <c r="F15" s="64">
        <v>0</v>
      </c>
      <c r="G15" s="64">
        <v>0</v>
      </c>
    </row>
    <row r="16" spans="1:7" ht="12.75">
      <c r="A16" s="64">
        <v>617</v>
      </c>
      <c r="B16" s="65" t="s">
        <v>87</v>
      </c>
      <c r="C16" s="64">
        <v>1610</v>
      </c>
      <c r="D16" s="326">
        <v>87</v>
      </c>
      <c r="E16" s="66">
        <v>0</v>
      </c>
      <c r="F16" s="64">
        <v>0</v>
      </c>
      <c r="G16" s="64">
        <v>0</v>
      </c>
    </row>
    <row r="17" spans="1:7" ht="12.75">
      <c r="A17" s="64">
        <v>618</v>
      </c>
      <c r="B17" s="65" t="s">
        <v>88</v>
      </c>
      <c r="C17" s="64">
        <v>1500</v>
      </c>
      <c r="D17" s="326">
        <v>101</v>
      </c>
      <c r="E17" s="66">
        <v>0</v>
      </c>
      <c r="F17" s="64">
        <v>0</v>
      </c>
      <c r="G17" s="64">
        <v>0</v>
      </c>
    </row>
    <row r="18" spans="1:7" ht="12.75">
      <c r="A18" s="64">
        <v>619</v>
      </c>
      <c r="B18" s="65" t="s">
        <v>89</v>
      </c>
      <c r="C18" s="64">
        <v>1320</v>
      </c>
      <c r="D18" s="326">
        <v>124</v>
      </c>
      <c r="E18" s="66">
        <v>0</v>
      </c>
      <c r="F18" s="64">
        <v>0</v>
      </c>
      <c r="G18" s="64">
        <v>0</v>
      </c>
    </row>
    <row r="19" spans="1:7" ht="12.75">
      <c r="A19" s="64">
        <v>620</v>
      </c>
      <c r="B19" s="65" t="s">
        <v>90</v>
      </c>
      <c r="C19" s="64">
        <v>1550</v>
      </c>
      <c r="D19" s="326">
        <v>94</v>
      </c>
      <c r="E19" s="66">
        <v>0</v>
      </c>
      <c r="F19" s="64">
        <v>0</v>
      </c>
      <c r="G19" s="64">
        <v>0</v>
      </c>
    </row>
    <row r="20" spans="1:7" ht="12.75">
      <c r="A20" s="64">
        <v>621</v>
      </c>
      <c r="B20" s="65" t="s">
        <v>91</v>
      </c>
      <c r="C20" s="64">
        <v>1340</v>
      </c>
      <c r="D20" s="326">
        <v>122</v>
      </c>
      <c r="E20" s="66">
        <v>0</v>
      </c>
      <c r="F20" s="64">
        <v>0</v>
      </c>
      <c r="G20" s="64">
        <v>0</v>
      </c>
    </row>
    <row r="21" spans="1:7" ht="12.75">
      <c r="A21" s="64">
        <v>622</v>
      </c>
      <c r="B21" s="65" t="s">
        <v>92</v>
      </c>
      <c r="C21" s="64">
        <v>971</v>
      </c>
      <c r="D21" s="326">
        <v>170</v>
      </c>
      <c r="E21" s="66">
        <v>0</v>
      </c>
      <c r="F21" s="64">
        <v>0</v>
      </c>
      <c r="G21" s="64">
        <v>0</v>
      </c>
    </row>
    <row r="22" spans="1:7" ht="12.75">
      <c r="A22" s="64">
        <v>623</v>
      </c>
      <c r="B22" s="65" t="s">
        <v>93</v>
      </c>
      <c r="C22" s="64">
        <v>1690</v>
      </c>
      <c r="D22" s="326">
        <v>76</v>
      </c>
      <c r="E22" s="66">
        <v>0</v>
      </c>
      <c r="F22" s="64">
        <v>0</v>
      </c>
      <c r="G22" s="64">
        <v>0</v>
      </c>
    </row>
    <row r="23" spans="1:7" ht="12.75">
      <c r="A23" s="64">
        <v>624</v>
      </c>
      <c r="B23" s="65" t="s">
        <v>94</v>
      </c>
      <c r="C23" s="64">
        <v>1400</v>
      </c>
      <c r="D23" s="326">
        <v>114</v>
      </c>
      <c r="E23" s="66">
        <v>0</v>
      </c>
      <c r="F23" s="64">
        <v>0</v>
      </c>
      <c r="G23" s="64">
        <v>0</v>
      </c>
    </row>
    <row r="24" spans="1:7" ht="12.75">
      <c r="A24" s="64">
        <v>625</v>
      </c>
      <c r="B24" s="65" t="s">
        <v>95</v>
      </c>
      <c r="C24" s="64">
        <v>1370</v>
      </c>
      <c r="D24" s="326">
        <v>118</v>
      </c>
      <c r="E24" s="66">
        <v>0</v>
      </c>
      <c r="F24" s="64">
        <v>0</v>
      </c>
      <c r="G24" s="64">
        <v>0</v>
      </c>
    </row>
    <row r="25" spans="1:7" ht="12.75">
      <c r="A25" s="64">
        <v>626</v>
      </c>
      <c r="B25" s="65" t="s">
        <v>96</v>
      </c>
      <c r="C25" s="64">
        <v>1340</v>
      </c>
      <c r="D25" s="326">
        <v>122</v>
      </c>
      <c r="E25" s="66">
        <v>0</v>
      </c>
      <c r="F25" s="64">
        <v>0</v>
      </c>
      <c r="G25" s="64">
        <v>0</v>
      </c>
    </row>
    <row r="26" spans="1:7" ht="12.75">
      <c r="A26" s="64">
        <v>627</v>
      </c>
      <c r="B26" s="65" t="s">
        <v>97</v>
      </c>
      <c r="C26" s="64">
        <v>1300</v>
      </c>
      <c r="D26" s="326">
        <v>127</v>
      </c>
      <c r="E26" s="66">
        <v>0</v>
      </c>
      <c r="F26" s="64">
        <v>0</v>
      </c>
      <c r="G26" s="64">
        <v>0</v>
      </c>
    </row>
    <row r="27" spans="1:7" ht="12.75">
      <c r="A27" s="64">
        <v>628</v>
      </c>
      <c r="B27" s="65" t="s">
        <v>98</v>
      </c>
      <c r="C27" s="64">
        <v>980</v>
      </c>
      <c r="D27" s="326">
        <v>169</v>
      </c>
      <c r="E27" s="66">
        <v>0</v>
      </c>
      <c r="F27" s="64">
        <v>0</v>
      </c>
      <c r="G27" s="64">
        <v>0</v>
      </c>
    </row>
    <row r="28" spans="1:7" ht="12.75">
      <c r="A28" s="64">
        <v>629</v>
      </c>
      <c r="B28" s="65" t="s">
        <v>99</v>
      </c>
      <c r="C28" s="64">
        <v>941</v>
      </c>
      <c r="D28" s="326">
        <v>170</v>
      </c>
      <c r="E28" s="66">
        <v>0</v>
      </c>
      <c r="F28" s="64">
        <v>0</v>
      </c>
      <c r="G28" s="64">
        <v>0</v>
      </c>
    </row>
    <row r="29" spans="1:7" ht="12.75">
      <c r="A29" s="64">
        <v>630</v>
      </c>
      <c r="B29" s="65" t="s">
        <v>100</v>
      </c>
      <c r="C29" s="64">
        <v>1170</v>
      </c>
      <c r="D29" s="326">
        <v>144</v>
      </c>
      <c r="E29" s="66">
        <v>0</v>
      </c>
      <c r="F29" s="64">
        <v>0</v>
      </c>
      <c r="G29" s="64">
        <v>0</v>
      </c>
    </row>
    <row r="30" spans="1:7" ht="12.75">
      <c r="A30" s="64">
        <v>631</v>
      </c>
      <c r="B30" s="65" t="s">
        <v>101</v>
      </c>
      <c r="C30" s="64">
        <v>1170</v>
      </c>
      <c r="D30" s="326">
        <v>144</v>
      </c>
      <c r="E30" s="66">
        <v>0</v>
      </c>
      <c r="F30" s="64">
        <v>0</v>
      </c>
      <c r="G30" s="64">
        <v>0</v>
      </c>
    </row>
    <row r="31" spans="1:7" ht="12.75">
      <c r="A31" s="64">
        <v>632</v>
      </c>
      <c r="B31" s="65" t="s">
        <v>102</v>
      </c>
      <c r="C31" s="64">
        <v>941</v>
      </c>
      <c r="D31" s="326">
        <v>170</v>
      </c>
      <c r="E31" s="66">
        <v>0</v>
      </c>
      <c r="F31" s="64">
        <v>0</v>
      </c>
      <c r="G31" s="64">
        <v>0</v>
      </c>
    </row>
    <row r="32" spans="1:7" ht="12.75">
      <c r="A32" s="64">
        <v>633</v>
      </c>
      <c r="B32" s="65" t="s">
        <v>103</v>
      </c>
      <c r="C32" s="64">
        <v>941</v>
      </c>
      <c r="D32" s="326">
        <v>170</v>
      </c>
      <c r="E32" s="66">
        <v>0</v>
      </c>
      <c r="F32" s="64">
        <v>0</v>
      </c>
      <c r="G32" s="64">
        <v>0</v>
      </c>
    </row>
    <row r="33" spans="1:7" ht="12.75">
      <c r="A33" s="64">
        <v>634</v>
      </c>
      <c r="B33" s="65" t="s">
        <v>104</v>
      </c>
      <c r="C33" s="64">
        <v>971</v>
      </c>
      <c r="D33" s="326">
        <v>170</v>
      </c>
      <c r="E33" s="66">
        <v>0</v>
      </c>
      <c r="F33" s="64">
        <v>0</v>
      </c>
      <c r="G33" s="64">
        <v>0</v>
      </c>
    </row>
    <row r="34" spans="1:7" ht="12.75">
      <c r="A34" s="64">
        <v>636</v>
      </c>
      <c r="B34" s="65" t="s">
        <v>105</v>
      </c>
      <c r="C34" s="64">
        <v>971</v>
      </c>
      <c r="D34" s="326">
        <v>170</v>
      </c>
      <c r="E34" s="66">
        <v>0</v>
      </c>
      <c r="F34" s="64">
        <v>0</v>
      </c>
      <c r="G34" s="64">
        <v>0</v>
      </c>
    </row>
    <row r="35" spans="1:7" ht="12.75">
      <c r="A35" s="64">
        <v>637</v>
      </c>
      <c r="B35" s="65" t="s">
        <v>106</v>
      </c>
      <c r="C35" s="64">
        <v>971</v>
      </c>
      <c r="D35" s="326">
        <v>170</v>
      </c>
      <c r="E35" s="66">
        <v>0</v>
      </c>
      <c r="F35" s="64">
        <v>0</v>
      </c>
      <c r="G35" s="64">
        <v>0</v>
      </c>
    </row>
    <row r="36" spans="1:7" ht="12.75">
      <c r="A36" s="64">
        <v>638</v>
      </c>
      <c r="B36" s="65" t="s">
        <v>107</v>
      </c>
      <c r="C36" s="64">
        <v>906</v>
      </c>
      <c r="D36" s="326">
        <v>170</v>
      </c>
      <c r="E36" s="66">
        <v>0</v>
      </c>
      <c r="F36" s="64">
        <v>0</v>
      </c>
      <c r="G36" s="64">
        <v>0</v>
      </c>
    </row>
    <row r="37" spans="1:7" ht="12.75">
      <c r="A37" s="64">
        <v>639</v>
      </c>
      <c r="B37" s="65" t="s">
        <v>108</v>
      </c>
      <c r="C37" s="64">
        <v>1300</v>
      </c>
      <c r="D37" s="326">
        <v>127</v>
      </c>
      <c r="E37" s="66">
        <v>0</v>
      </c>
      <c r="F37" s="64">
        <v>0</v>
      </c>
      <c r="G37" s="64">
        <v>0</v>
      </c>
    </row>
    <row r="38" spans="1:7" ht="12.75">
      <c r="A38" s="64">
        <v>640</v>
      </c>
      <c r="B38" s="65" t="s">
        <v>109</v>
      </c>
      <c r="C38" s="64">
        <v>2830</v>
      </c>
      <c r="D38" s="326">
        <v>0</v>
      </c>
      <c r="E38" s="66">
        <v>0</v>
      </c>
      <c r="F38" s="64">
        <v>0</v>
      </c>
      <c r="G38" s="64">
        <v>0</v>
      </c>
    </row>
    <row r="39" spans="1:7" ht="12.75">
      <c r="A39" s="64">
        <v>641</v>
      </c>
      <c r="B39" s="65" t="s">
        <v>110</v>
      </c>
      <c r="C39" s="64">
        <v>1550</v>
      </c>
      <c r="D39" s="326">
        <v>94</v>
      </c>
      <c r="E39" s="66">
        <v>0</v>
      </c>
      <c r="F39" s="64">
        <v>0</v>
      </c>
      <c r="G39" s="64">
        <v>0</v>
      </c>
    </row>
    <row r="40" spans="1:7" ht="12.75">
      <c r="A40" s="64">
        <v>642</v>
      </c>
      <c r="B40" s="65" t="s">
        <v>111</v>
      </c>
      <c r="C40" s="64">
        <v>1170</v>
      </c>
      <c r="D40" s="326">
        <v>144</v>
      </c>
      <c r="E40" s="66">
        <v>0</v>
      </c>
      <c r="F40" s="64">
        <v>0</v>
      </c>
      <c r="G40" s="64">
        <v>0</v>
      </c>
    </row>
    <row r="41" spans="1:7" ht="12.75">
      <c r="A41" s="64">
        <v>643</v>
      </c>
      <c r="B41" s="65" t="s">
        <v>112</v>
      </c>
      <c r="C41" s="64">
        <v>1500</v>
      </c>
      <c r="D41" s="326">
        <v>101</v>
      </c>
      <c r="E41" s="66">
        <v>0</v>
      </c>
      <c r="F41" s="64">
        <v>0</v>
      </c>
      <c r="G41" s="64">
        <v>0</v>
      </c>
    </row>
    <row r="42" spans="1:7" ht="12.75">
      <c r="A42" s="64">
        <v>644</v>
      </c>
      <c r="B42" s="65" t="s">
        <v>113</v>
      </c>
      <c r="C42" s="64">
        <v>2490</v>
      </c>
      <c r="D42" s="326">
        <v>0</v>
      </c>
      <c r="E42" s="66">
        <v>0</v>
      </c>
      <c r="F42" s="64">
        <v>0</v>
      </c>
      <c r="G42" s="64">
        <v>0</v>
      </c>
    </row>
    <row r="43" spans="1:7" ht="12.75">
      <c r="A43" s="64">
        <v>645</v>
      </c>
      <c r="B43" s="65" t="s">
        <v>114</v>
      </c>
      <c r="C43" s="64">
        <v>2329</v>
      </c>
      <c r="D43" s="326">
        <v>0</v>
      </c>
      <c r="E43" s="66">
        <v>0</v>
      </c>
      <c r="F43" s="64">
        <v>0</v>
      </c>
      <c r="G43" s="64">
        <v>0</v>
      </c>
    </row>
    <row r="44" spans="1:7" ht="12.75">
      <c r="A44" s="64">
        <v>646</v>
      </c>
      <c r="B44" s="65" t="s">
        <v>115</v>
      </c>
      <c r="C44" s="64">
        <v>906</v>
      </c>
      <c r="D44" s="326">
        <v>170</v>
      </c>
      <c r="E44" s="66">
        <v>0</v>
      </c>
      <c r="F44" s="64">
        <v>0</v>
      </c>
      <c r="G44" s="64">
        <v>0</v>
      </c>
    </row>
    <row r="45" spans="1:7" ht="12.75">
      <c r="A45" s="64">
        <v>647</v>
      </c>
      <c r="B45" s="65" t="s">
        <v>116</v>
      </c>
      <c r="C45" s="64">
        <v>1830</v>
      </c>
      <c r="D45" s="326">
        <v>58</v>
      </c>
      <c r="E45" s="66">
        <v>0</v>
      </c>
      <c r="F45" s="64">
        <v>0</v>
      </c>
      <c r="G45" s="64">
        <v>0</v>
      </c>
    </row>
    <row r="46" spans="1:7" ht="12.75">
      <c r="A46" s="64">
        <v>648</v>
      </c>
      <c r="B46" s="65" t="s">
        <v>117</v>
      </c>
      <c r="C46" s="64">
        <v>1740</v>
      </c>
      <c r="D46" s="326">
        <v>70</v>
      </c>
      <c r="E46" s="66">
        <v>0</v>
      </c>
      <c r="F46" s="64">
        <v>0</v>
      </c>
      <c r="G46" s="64">
        <v>0</v>
      </c>
    </row>
    <row r="47" spans="1:7" ht="12.75">
      <c r="A47" s="64">
        <v>649</v>
      </c>
      <c r="B47" s="65" t="s">
        <v>118</v>
      </c>
      <c r="C47" s="64">
        <v>971</v>
      </c>
      <c r="D47" s="326">
        <v>170</v>
      </c>
      <c r="E47" s="66">
        <v>0</v>
      </c>
      <c r="F47" s="64">
        <v>0</v>
      </c>
      <c r="G47" s="64">
        <v>0</v>
      </c>
    </row>
    <row r="48" spans="1:7" ht="12.75">
      <c r="A48" s="64">
        <v>650</v>
      </c>
      <c r="B48" s="65" t="s">
        <v>119</v>
      </c>
      <c r="C48" s="64">
        <v>1740</v>
      </c>
      <c r="D48" s="326">
        <v>70</v>
      </c>
      <c r="E48" s="66">
        <v>0</v>
      </c>
      <c r="F48" s="64">
        <v>750</v>
      </c>
      <c r="G48" s="64">
        <v>0</v>
      </c>
    </row>
    <row r="49" spans="1:7" ht="12.75">
      <c r="A49" s="64">
        <v>651</v>
      </c>
      <c r="B49" s="65" t="s">
        <v>120</v>
      </c>
      <c r="C49" s="64">
        <v>971</v>
      </c>
      <c r="D49" s="326">
        <v>170</v>
      </c>
      <c r="E49" s="66">
        <v>0</v>
      </c>
      <c r="F49" s="64">
        <v>0</v>
      </c>
      <c r="G49" s="64">
        <v>0</v>
      </c>
    </row>
    <row r="50" spans="1:7" ht="12.75">
      <c r="A50" s="64">
        <v>652</v>
      </c>
      <c r="B50" s="65" t="s">
        <v>121</v>
      </c>
      <c r="C50" s="64">
        <v>1250</v>
      </c>
      <c r="D50" s="326">
        <v>134</v>
      </c>
      <c r="E50" s="66">
        <v>0</v>
      </c>
      <c r="F50" s="64">
        <v>0</v>
      </c>
      <c r="G50" s="64">
        <v>0</v>
      </c>
    </row>
    <row r="51" spans="1:7" ht="12.75">
      <c r="A51" s="64">
        <v>653</v>
      </c>
      <c r="B51" s="65" t="s">
        <v>122</v>
      </c>
      <c r="C51" s="64">
        <v>1400</v>
      </c>
      <c r="D51" s="326">
        <v>114</v>
      </c>
      <c r="E51" s="66">
        <v>0</v>
      </c>
      <c r="F51" s="64">
        <v>100</v>
      </c>
      <c r="G51" s="64">
        <v>0</v>
      </c>
    </row>
    <row r="52" spans="1:7" ht="12.75">
      <c r="A52" s="64">
        <v>654</v>
      </c>
      <c r="B52" s="65" t="s">
        <v>123</v>
      </c>
      <c r="C52" s="64">
        <v>1690</v>
      </c>
      <c r="D52" s="326">
        <v>76</v>
      </c>
      <c r="E52" s="66">
        <v>0</v>
      </c>
      <c r="F52" s="64">
        <v>300</v>
      </c>
      <c r="G52" s="64">
        <v>0</v>
      </c>
    </row>
    <row r="53" spans="1:7" ht="12.75">
      <c r="A53" s="64">
        <v>655</v>
      </c>
      <c r="B53" s="65" t="s">
        <v>124</v>
      </c>
      <c r="C53" s="64">
        <v>1550</v>
      </c>
      <c r="D53" s="326">
        <v>94</v>
      </c>
      <c r="E53" s="66">
        <v>0</v>
      </c>
      <c r="F53" s="64">
        <v>200</v>
      </c>
      <c r="G53" s="64">
        <v>0</v>
      </c>
    </row>
    <row r="54" spans="1:7" ht="12.75">
      <c r="A54" s="64">
        <v>657</v>
      </c>
      <c r="B54" s="65" t="s">
        <v>125</v>
      </c>
      <c r="C54" s="64">
        <v>1340</v>
      </c>
      <c r="D54" s="326">
        <v>122</v>
      </c>
      <c r="E54" s="66">
        <v>0</v>
      </c>
      <c r="F54" s="64">
        <v>0</v>
      </c>
      <c r="G54" s="64">
        <v>0</v>
      </c>
    </row>
    <row r="55" spans="1:7" ht="12.75">
      <c r="A55" s="64">
        <v>658</v>
      </c>
      <c r="B55" s="65" t="s">
        <v>126</v>
      </c>
      <c r="C55" s="64">
        <v>1300</v>
      </c>
      <c r="D55" s="326">
        <v>127</v>
      </c>
      <c r="E55" s="66">
        <v>0</v>
      </c>
      <c r="F55" s="64">
        <v>0</v>
      </c>
      <c r="G55" s="64">
        <v>0</v>
      </c>
    </row>
    <row r="56" spans="1:7" ht="12.75">
      <c r="A56" s="64">
        <v>659</v>
      </c>
      <c r="B56" s="65" t="s">
        <v>127</v>
      </c>
      <c r="C56" s="64">
        <v>1340</v>
      </c>
      <c r="D56" s="326">
        <v>122</v>
      </c>
      <c r="E56" s="66">
        <v>0</v>
      </c>
      <c r="F56" s="64">
        <v>0</v>
      </c>
      <c r="G56" s="64">
        <v>0</v>
      </c>
    </row>
    <row r="57" spans="1:7" ht="12.75">
      <c r="A57" s="64">
        <v>660</v>
      </c>
      <c r="B57" s="65" t="s">
        <v>128</v>
      </c>
      <c r="C57" s="64">
        <v>1300</v>
      </c>
      <c r="D57" s="326">
        <v>127</v>
      </c>
      <c r="E57" s="66">
        <v>0</v>
      </c>
      <c r="F57" s="64">
        <v>0</v>
      </c>
      <c r="G57" s="64">
        <v>0</v>
      </c>
    </row>
    <row r="58" spans="1:7" ht="12.75">
      <c r="A58" s="64">
        <v>661</v>
      </c>
      <c r="B58" s="65" t="s">
        <v>129</v>
      </c>
      <c r="C58" s="64">
        <v>1300</v>
      </c>
      <c r="D58" s="326">
        <v>127</v>
      </c>
      <c r="E58" s="66">
        <v>0</v>
      </c>
      <c r="F58" s="64">
        <v>0</v>
      </c>
      <c r="G58" s="64">
        <v>0</v>
      </c>
    </row>
    <row r="59" spans="1:7" ht="12.75">
      <c r="A59" s="64">
        <v>662</v>
      </c>
      <c r="B59" s="65" t="s">
        <v>130</v>
      </c>
      <c r="C59" s="64">
        <v>1690</v>
      </c>
      <c r="D59" s="326">
        <v>76</v>
      </c>
      <c r="E59" s="66">
        <v>0</v>
      </c>
      <c r="F59" s="64">
        <v>708</v>
      </c>
      <c r="G59" s="64">
        <v>0</v>
      </c>
    </row>
    <row r="60" spans="1:7" ht="12.75">
      <c r="A60" s="64">
        <v>663</v>
      </c>
      <c r="B60" s="65" t="s">
        <v>131</v>
      </c>
      <c r="C60" s="64">
        <v>1500</v>
      </c>
      <c r="D60" s="326">
        <v>101</v>
      </c>
      <c r="E60" s="66">
        <v>0</v>
      </c>
      <c r="F60" s="64">
        <v>0</v>
      </c>
      <c r="G60" s="64">
        <v>0</v>
      </c>
    </row>
    <row r="61" spans="1:7" ht="12.75">
      <c r="A61" s="64">
        <v>664</v>
      </c>
      <c r="B61" s="65" t="s">
        <v>132</v>
      </c>
      <c r="C61" s="64">
        <v>971</v>
      </c>
      <c r="D61" s="326">
        <v>170</v>
      </c>
      <c r="E61" s="66">
        <v>0</v>
      </c>
      <c r="F61" s="64">
        <v>620</v>
      </c>
      <c r="G61" s="64">
        <v>0</v>
      </c>
    </row>
    <row r="62" spans="1:7" ht="12.75">
      <c r="A62" s="64">
        <v>667</v>
      </c>
      <c r="B62" s="65" t="s">
        <v>133</v>
      </c>
      <c r="C62" s="64">
        <v>2000</v>
      </c>
      <c r="D62" s="326">
        <v>36</v>
      </c>
      <c r="E62" s="66">
        <v>0</v>
      </c>
      <c r="F62" s="64">
        <v>830</v>
      </c>
      <c r="G62" s="64">
        <v>0</v>
      </c>
    </row>
    <row r="63" spans="1:7" ht="12.75">
      <c r="A63" s="64">
        <v>668</v>
      </c>
      <c r="B63" s="65" t="s">
        <v>134</v>
      </c>
      <c r="C63" s="64">
        <v>1840</v>
      </c>
      <c r="D63" s="326">
        <v>57</v>
      </c>
      <c r="E63" s="66">
        <v>0</v>
      </c>
      <c r="F63" s="64">
        <v>830</v>
      </c>
      <c r="G63" s="64">
        <v>0</v>
      </c>
    </row>
    <row r="64" spans="1:7" ht="12.75">
      <c r="A64" s="64">
        <v>669</v>
      </c>
      <c r="B64" s="65" t="s">
        <v>135</v>
      </c>
      <c r="C64" s="64">
        <v>1680</v>
      </c>
      <c r="D64" s="326">
        <v>77</v>
      </c>
      <c r="E64" s="66">
        <v>0</v>
      </c>
      <c r="F64" s="64">
        <v>830</v>
      </c>
      <c r="G64" s="64">
        <v>0</v>
      </c>
    </row>
    <row r="65" spans="1:7" ht="12.75">
      <c r="A65" s="64">
        <v>670</v>
      </c>
      <c r="B65" s="65" t="s">
        <v>136</v>
      </c>
      <c r="C65" s="64">
        <v>1740</v>
      </c>
      <c r="D65" s="326">
        <v>70</v>
      </c>
      <c r="E65" s="66">
        <v>0</v>
      </c>
      <c r="F65" s="64">
        <v>750</v>
      </c>
      <c r="G65" s="64">
        <v>0</v>
      </c>
    </row>
    <row r="66" spans="1:7" ht="12.75">
      <c r="A66" s="64">
        <v>671</v>
      </c>
      <c r="B66" s="65" t="s">
        <v>137</v>
      </c>
      <c r="C66" s="64">
        <v>1610</v>
      </c>
      <c r="D66" s="326">
        <v>87</v>
      </c>
      <c r="E66" s="66">
        <v>0</v>
      </c>
      <c r="F66" s="64">
        <v>750</v>
      </c>
      <c r="G66" s="64">
        <v>0</v>
      </c>
    </row>
    <row r="67" spans="1:7" ht="12.75">
      <c r="A67" s="64">
        <v>672</v>
      </c>
      <c r="B67" s="65" t="s">
        <v>138</v>
      </c>
      <c r="C67" s="64">
        <v>2000</v>
      </c>
      <c r="D67" s="326">
        <v>36</v>
      </c>
      <c r="E67" s="66">
        <v>0</v>
      </c>
      <c r="F67" s="64">
        <v>300</v>
      </c>
      <c r="G67" s="64">
        <v>0</v>
      </c>
    </row>
    <row r="68" spans="1:7" ht="12.75">
      <c r="A68" s="64">
        <v>673</v>
      </c>
      <c r="B68" s="65" t="s">
        <v>139</v>
      </c>
      <c r="C68" s="64">
        <v>1840</v>
      </c>
      <c r="D68" s="326">
        <v>57</v>
      </c>
      <c r="E68" s="66">
        <v>0</v>
      </c>
      <c r="F68" s="64">
        <v>300</v>
      </c>
      <c r="G68" s="64">
        <v>0</v>
      </c>
    </row>
    <row r="69" spans="1:7" ht="12.75">
      <c r="A69" s="64">
        <v>674</v>
      </c>
      <c r="B69" s="65" t="s">
        <v>140</v>
      </c>
      <c r="C69" s="64">
        <v>1680</v>
      </c>
      <c r="D69" s="326">
        <v>77</v>
      </c>
      <c r="E69" s="66">
        <v>0</v>
      </c>
      <c r="F69" s="64">
        <v>300</v>
      </c>
      <c r="G69" s="64">
        <v>0</v>
      </c>
    </row>
    <row r="70" spans="1:7" ht="12.75">
      <c r="A70" s="64">
        <v>675</v>
      </c>
      <c r="B70" s="65" t="s">
        <v>141</v>
      </c>
      <c r="C70" s="64">
        <v>1740</v>
      </c>
      <c r="D70" s="326">
        <v>70</v>
      </c>
      <c r="E70" s="66">
        <v>0</v>
      </c>
      <c r="F70" s="64">
        <v>725</v>
      </c>
      <c r="G70" s="64">
        <v>0</v>
      </c>
    </row>
    <row r="71" spans="1:7" ht="12.75">
      <c r="A71" s="64">
        <v>676</v>
      </c>
      <c r="B71" s="65" t="s">
        <v>142</v>
      </c>
      <c r="C71" s="64">
        <v>1610</v>
      </c>
      <c r="D71" s="326">
        <v>87</v>
      </c>
      <c r="E71" s="66">
        <v>0</v>
      </c>
      <c r="F71" s="64">
        <v>725</v>
      </c>
      <c r="G71" s="64">
        <v>0</v>
      </c>
    </row>
    <row r="72" spans="1:7" ht="12.75">
      <c r="A72" s="64">
        <v>677</v>
      </c>
      <c r="B72" s="65" t="s">
        <v>143</v>
      </c>
      <c r="C72" s="64">
        <v>1500</v>
      </c>
      <c r="D72" s="326">
        <v>101</v>
      </c>
      <c r="E72" s="66">
        <v>0</v>
      </c>
      <c r="F72" s="64">
        <v>725</v>
      </c>
      <c r="G72" s="64">
        <v>0</v>
      </c>
    </row>
    <row r="73" spans="1:7" ht="12.75">
      <c r="A73" s="64">
        <v>678</v>
      </c>
      <c r="B73" s="65" t="s">
        <v>144</v>
      </c>
      <c r="C73" s="64">
        <v>1320</v>
      </c>
      <c r="D73" s="326">
        <v>124</v>
      </c>
      <c r="E73" s="66">
        <v>0</v>
      </c>
      <c r="F73" s="64">
        <v>590</v>
      </c>
      <c r="G73" s="64">
        <v>0</v>
      </c>
    </row>
    <row r="74" spans="1:7" ht="12.75">
      <c r="A74" s="64">
        <v>679</v>
      </c>
      <c r="B74" s="65" t="s">
        <v>145</v>
      </c>
      <c r="C74" s="64">
        <v>1690</v>
      </c>
      <c r="D74" s="326">
        <v>76</v>
      </c>
      <c r="E74" s="66">
        <v>0</v>
      </c>
      <c r="F74" s="64">
        <v>708</v>
      </c>
      <c r="G74" s="64">
        <v>0</v>
      </c>
    </row>
    <row r="75" spans="1:7" ht="12.75">
      <c r="A75" s="64">
        <v>680</v>
      </c>
      <c r="B75" s="65" t="s">
        <v>146</v>
      </c>
      <c r="C75" s="64">
        <v>1550</v>
      </c>
      <c r="D75" s="326">
        <v>94</v>
      </c>
      <c r="E75" s="66">
        <v>0</v>
      </c>
      <c r="F75" s="64">
        <v>708</v>
      </c>
      <c r="G75" s="64">
        <v>0</v>
      </c>
    </row>
    <row r="76" spans="1:7" ht="12.75">
      <c r="A76" s="64">
        <v>681</v>
      </c>
      <c r="B76" s="65" t="s">
        <v>147</v>
      </c>
      <c r="C76" s="64">
        <v>1400</v>
      </c>
      <c r="D76" s="326">
        <v>114</v>
      </c>
      <c r="E76" s="66">
        <v>0</v>
      </c>
      <c r="F76" s="64">
        <v>708</v>
      </c>
      <c r="G76" s="64">
        <v>0</v>
      </c>
    </row>
    <row r="77" spans="1:7" ht="12.75">
      <c r="A77" s="64">
        <v>682</v>
      </c>
      <c r="B77" s="67" t="s">
        <v>148</v>
      </c>
      <c r="C77" s="64">
        <v>1170</v>
      </c>
      <c r="D77" s="326">
        <v>144</v>
      </c>
      <c r="E77" s="66">
        <v>0</v>
      </c>
      <c r="F77" s="64">
        <v>580</v>
      </c>
      <c r="G77" s="64">
        <v>0</v>
      </c>
    </row>
    <row r="78" spans="1:7" ht="12.75">
      <c r="A78" s="64">
        <v>683</v>
      </c>
      <c r="B78" s="67" t="s">
        <v>149</v>
      </c>
      <c r="C78" s="64">
        <v>1170</v>
      </c>
      <c r="D78" s="326">
        <v>144</v>
      </c>
      <c r="E78" s="66">
        <v>0</v>
      </c>
      <c r="F78" s="64">
        <v>580</v>
      </c>
      <c r="G78" s="64">
        <v>0</v>
      </c>
    </row>
    <row r="79" spans="1:7" ht="12.75">
      <c r="A79" s="64">
        <v>684</v>
      </c>
      <c r="B79" s="65" t="s">
        <v>150</v>
      </c>
      <c r="C79" s="64">
        <v>1170</v>
      </c>
      <c r="D79" s="326">
        <v>144</v>
      </c>
      <c r="E79" s="66">
        <v>0</v>
      </c>
      <c r="F79" s="64">
        <v>580</v>
      </c>
      <c r="G79" s="64">
        <v>0</v>
      </c>
    </row>
    <row r="80" spans="1:7" ht="12.75">
      <c r="A80" s="64">
        <v>685</v>
      </c>
      <c r="B80" s="65" t="s">
        <v>151</v>
      </c>
      <c r="C80" s="64">
        <v>1500</v>
      </c>
      <c r="D80" s="326">
        <v>101</v>
      </c>
      <c r="E80" s="66">
        <v>0</v>
      </c>
      <c r="F80" s="64">
        <v>750</v>
      </c>
      <c r="G80" s="64">
        <v>0</v>
      </c>
    </row>
    <row r="81" spans="1:7" ht="12.75">
      <c r="A81" s="64">
        <v>686</v>
      </c>
      <c r="B81" s="65" t="s">
        <v>152</v>
      </c>
      <c r="C81" s="64">
        <v>2000</v>
      </c>
      <c r="D81" s="326">
        <v>36</v>
      </c>
      <c r="E81" s="66">
        <v>0</v>
      </c>
      <c r="F81" s="64">
        <v>600</v>
      </c>
      <c r="G81" s="64">
        <v>0</v>
      </c>
    </row>
    <row r="82" spans="1:7" ht="12.75">
      <c r="A82" s="64">
        <v>687</v>
      </c>
      <c r="B82" s="65" t="s">
        <v>153</v>
      </c>
      <c r="C82" s="64">
        <v>1840</v>
      </c>
      <c r="D82" s="326">
        <v>57</v>
      </c>
      <c r="E82" s="66">
        <v>0</v>
      </c>
      <c r="F82" s="64">
        <v>600</v>
      </c>
      <c r="G82" s="64">
        <v>0</v>
      </c>
    </row>
    <row r="83" spans="1:7" ht="12.75">
      <c r="A83" s="64">
        <v>688</v>
      </c>
      <c r="B83" s="65" t="s">
        <v>154</v>
      </c>
      <c r="C83" s="64">
        <v>1680</v>
      </c>
      <c r="D83" s="326">
        <v>77</v>
      </c>
      <c r="E83" s="66">
        <v>0</v>
      </c>
      <c r="F83" s="64">
        <v>600</v>
      </c>
      <c r="G83" s="64">
        <v>0</v>
      </c>
    </row>
    <row r="84" spans="1:7" ht="12.75">
      <c r="A84" s="64">
        <v>689</v>
      </c>
      <c r="B84" s="67" t="s">
        <v>155</v>
      </c>
      <c r="C84" s="64">
        <v>1170</v>
      </c>
      <c r="D84" s="326">
        <v>144</v>
      </c>
      <c r="E84" s="66">
        <v>0</v>
      </c>
      <c r="F84" s="64">
        <v>580</v>
      </c>
      <c r="G84" s="64">
        <v>0</v>
      </c>
    </row>
    <row r="85" spans="1:7" ht="12.75">
      <c r="A85" s="64">
        <v>691</v>
      </c>
      <c r="B85" s="65" t="s">
        <v>156</v>
      </c>
      <c r="C85" s="64">
        <v>1500</v>
      </c>
      <c r="D85" s="326">
        <v>101</v>
      </c>
      <c r="E85" s="66">
        <v>0</v>
      </c>
      <c r="F85" s="64">
        <v>750</v>
      </c>
      <c r="G85" s="64">
        <v>0</v>
      </c>
    </row>
    <row r="86" spans="1:7" ht="12.75">
      <c r="A86" s="64">
        <v>692</v>
      </c>
      <c r="B86" s="65" t="s">
        <v>157</v>
      </c>
      <c r="C86" s="64">
        <v>1690</v>
      </c>
      <c r="D86" s="326">
        <v>76</v>
      </c>
      <c r="E86" s="66">
        <v>0</v>
      </c>
      <c r="F86" s="64">
        <v>620</v>
      </c>
      <c r="G86" s="64">
        <v>0</v>
      </c>
    </row>
    <row r="87" spans="1:7" ht="12.75">
      <c r="A87" s="64">
        <v>693</v>
      </c>
      <c r="B87" s="65" t="s">
        <v>158</v>
      </c>
      <c r="C87" s="64">
        <v>1550</v>
      </c>
      <c r="D87" s="326">
        <v>94</v>
      </c>
      <c r="E87" s="66">
        <v>0</v>
      </c>
      <c r="F87" s="64">
        <v>620</v>
      </c>
      <c r="G87" s="64">
        <v>0</v>
      </c>
    </row>
    <row r="88" spans="1:7" ht="12.75">
      <c r="A88" s="64">
        <v>694</v>
      </c>
      <c r="B88" s="65" t="s">
        <v>159</v>
      </c>
      <c r="C88" s="64">
        <v>1400</v>
      </c>
      <c r="D88" s="326">
        <v>114</v>
      </c>
      <c r="E88" s="66">
        <v>0</v>
      </c>
      <c r="F88" s="64">
        <v>620</v>
      </c>
      <c r="G88" s="64">
        <v>0</v>
      </c>
    </row>
    <row r="89" spans="1:7" ht="12.75">
      <c r="A89" s="64">
        <v>695</v>
      </c>
      <c r="B89" s="65" t="s">
        <v>160</v>
      </c>
      <c r="C89" s="64">
        <v>906</v>
      </c>
      <c r="D89" s="326">
        <v>170</v>
      </c>
      <c r="E89" s="66">
        <v>0</v>
      </c>
      <c r="F89" s="64">
        <v>0</v>
      </c>
      <c r="G89" s="64">
        <v>0</v>
      </c>
    </row>
    <row r="90" spans="1:7" ht="12.75">
      <c r="A90" s="64">
        <v>696</v>
      </c>
      <c r="B90" s="65" t="s">
        <v>161</v>
      </c>
      <c r="C90" s="64">
        <v>1500</v>
      </c>
      <c r="D90" s="326">
        <v>101</v>
      </c>
      <c r="E90" s="66">
        <v>0</v>
      </c>
      <c r="F90" s="64">
        <v>0</v>
      </c>
      <c r="G90" s="64">
        <v>0</v>
      </c>
    </row>
    <row r="91" spans="1:7" ht="12.75">
      <c r="A91" s="64">
        <v>697</v>
      </c>
      <c r="B91" s="65" t="s">
        <v>162</v>
      </c>
      <c r="C91" s="64">
        <v>1500</v>
      </c>
      <c r="D91" s="326">
        <v>101</v>
      </c>
      <c r="E91" s="66">
        <v>0</v>
      </c>
      <c r="F91" s="64">
        <v>0</v>
      </c>
      <c r="G91" s="64">
        <v>0</v>
      </c>
    </row>
    <row r="92" spans="1:7" ht="12.75">
      <c r="A92" s="64">
        <v>698</v>
      </c>
      <c r="B92" s="65" t="s">
        <v>163</v>
      </c>
      <c r="C92" s="64">
        <v>1690</v>
      </c>
      <c r="D92" s="326">
        <v>76</v>
      </c>
      <c r="E92" s="66">
        <v>0</v>
      </c>
      <c r="F92" s="64">
        <v>0</v>
      </c>
      <c r="G92" s="64">
        <v>0</v>
      </c>
    </row>
    <row r="93" spans="1:7" ht="12.75">
      <c r="A93" s="64">
        <v>699</v>
      </c>
      <c r="B93" s="65" t="s">
        <v>164</v>
      </c>
      <c r="C93" s="64">
        <v>1550</v>
      </c>
      <c r="D93" s="326">
        <v>94</v>
      </c>
      <c r="E93" s="66">
        <v>0</v>
      </c>
      <c r="F93" s="64">
        <v>0</v>
      </c>
      <c r="G93" s="64">
        <v>0</v>
      </c>
    </row>
    <row r="94" spans="1:7" ht="12.75">
      <c r="A94" s="64">
        <v>702</v>
      </c>
      <c r="B94" s="65" t="s">
        <v>165</v>
      </c>
      <c r="C94" s="64">
        <v>971</v>
      </c>
      <c r="D94" s="326">
        <v>170</v>
      </c>
      <c r="E94" s="66">
        <v>0</v>
      </c>
      <c r="F94" s="64">
        <v>0</v>
      </c>
      <c r="G94" s="64">
        <v>0</v>
      </c>
    </row>
    <row r="95" spans="1:7" ht="12.75">
      <c r="A95" s="64">
        <v>703</v>
      </c>
      <c r="B95" s="65" t="s">
        <v>166</v>
      </c>
      <c r="C95" s="64">
        <v>3429</v>
      </c>
      <c r="D95" s="326">
        <v>0</v>
      </c>
      <c r="E95" s="66">
        <v>0</v>
      </c>
      <c r="F95" s="64">
        <v>0</v>
      </c>
      <c r="G95" s="64">
        <v>0</v>
      </c>
    </row>
    <row r="96" spans="1:7" ht="12.75">
      <c r="A96" s="64">
        <v>704</v>
      </c>
      <c r="B96" s="65" t="s">
        <v>167</v>
      </c>
      <c r="C96" s="64">
        <v>1500</v>
      </c>
      <c r="D96" s="326">
        <v>101</v>
      </c>
      <c r="E96" s="66">
        <v>0</v>
      </c>
      <c r="F96" s="64">
        <v>0</v>
      </c>
      <c r="G96" s="64">
        <v>0</v>
      </c>
    </row>
    <row r="97" spans="1:7" ht="12.75">
      <c r="A97" s="64">
        <v>705</v>
      </c>
      <c r="B97" s="65" t="s">
        <v>168</v>
      </c>
      <c r="C97" s="64">
        <v>1592</v>
      </c>
      <c r="D97" s="326">
        <v>89</v>
      </c>
      <c r="E97" s="66">
        <v>0</v>
      </c>
      <c r="F97" s="64">
        <v>0</v>
      </c>
      <c r="G97" s="64">
        <v>0</v>
      </c>
    </row>
    <row r="98" spans="1:7" ht="12.75">
      <c r="A98" s="64">
        <v>706</v>
      </c>
      <c r="B98" s="65" t="s">
        <v>169</v>
      </c>
      <c r="C98" s="64">
        <v>2482</v>
      </c>
      <c r="D98" s="326">
        <v>0</v>
      </c>
      <c r="E98" s="66">
        <v>0</v>
      </c>
      <c r="F98" s="64">
        <v>0</v>
      </c>
      <c r="G98" s="64">
        <v>0</v>
      </c>
    </row>
    <row r="99" spans="1:7" ht="12.75">
      <c r="A99" s="64">
        <v>708</v>
      </c>
      <c r="B99" s="65" t="s">
        <v>170</v>
      </c>
      <c r="C99" s="64">
        <v>3146</v>
      </c>
      <c r="D99" s="326">
        <v>0</v>
      </c>
      <c r="E99" s="66">
        <v>0</v>
      </c>
      <c r="F99" s="64">
        <v>0</v>
      </c>
      <c r="G99" s="64">
        <v>0</v>
      </c>
    </row>
    <row r="100" spans="1:7" ht="12.75">
      <c r="A100" s="64">
        <v>709</v>
      </c>
      <c r="B100" s="65" t="s">
        <v>171</v>
      </c>
      <c r="C100" s="64">
        <v>2913</v>
      </c>
      <c r="D100" s="326">
        <v>0</v>
      </c>
      <c r="E100" s="66">
        <v>0</v>
      </c>
      <c r="F100" s="64">
        <v>0</v>
      </c>
      <c r="G100" s="64">
        <v>0</v>
      </c>
    </row>
    <row r="101" spans="1:7" ht="12.75">
      <c r="A101" s="64">
        <v>710</v>
      </c>
      <c r="B101" s="65" t="s">
        <v>172</v>
      </c>
      <c r="C101" s="64">
        <v>2913</v>
      </c>
      <c r="D101" s="326">
        <v>0</v>
      </c>
      <c r="E101" s="66">
        <v>20</v>
      </c>
      <c r="F101" s="64">
        <v>0</v>
      </c>
      <c r="G101" s="64">
        <v>0</v>
      </c>
    </row>
    <row r="102" spans="1:7" ht="12.75">
      <c r="A102" s="64">
        <v>711</v>
      </c>
      <c r="B102" s="65" t="s">
        <v>173</v>
      </c>
      <c r="C102" s="64">
        <v>2913</v>
      </c>
      <c r="D102" s="326">
        <v>0</v>
      </c>
      <c r="E102" s="66">
        <v>0</v>
      </c>
      <c r="F102" s="64">
        <v>0</v>
      </c>
      <c r="G102" s="64">
        <v>0</v>
      </c>
    </row>
    <row r="103" spans="1:7" ht="12.75">
      <c r="A103" s="64">
        <v>712</v>
      </c>
      <c r="B103" s="65" t="s">
        <v>174</v>
      </c>
      <c r="C103" s="64">
        <v>2913</v>
      </c>
      <c r="D103" s="326">
        <v>0</v>
      </c>
      <c r="E103" s="66">
        <v>0</v>
      </c>
      <c r="F103" s="64">
        <v>0</v>
      </c>
      <c r="G103" s="64">
        <v>0</v>
      </c>
    </row>
    <row r="104" spans="1:7" ht="12.75">
      <c r="A104" s="64">
        <v>713</v>
      </c>
      <c r="B104" s="65" t="s">
        <v>175</v>
      </c>
      <c r="C104" s="64">
        <v>2913</v>
      </c>
      <c r="D104" s="326">
        <v>0</v>
      </c>
      <c r="E104" s="66">
        <v>0</v>
      </c>
      <c r="F104" s="64">
        <v>0</v>
      </c>
      <c r="G104" s="64">
        <v>0</v>
      </c>
    </row>
    <row r="105" spans="1:7" ht="12.75">
      <c r="A105" s="64">
        <v>714</v>
      </c>
      <c r="B105" s="65" t="s">
        <v>176</v>
      </c>
      <c r="C105" s="64">
        <v>2913</v>
      </c>
      <c r="D105" s="326">
        <v>0</v>
      </c>
      <c r="E105" s="66">
        <v>0</v>
      </c>
      <c r="F105" s="64">
        <v>0</v>
      </c>
      <c r="G105" s="64">
        <v>0</v>
      </c>
    </row>
    <row r="106" spans="1:7" ht="12.75">
      <c r="A106" s="64">
        <v>715</v>
      </c>
      <c r="B106" s="65" t="s">
        <v>177</v>
      </c>
      <c r="C106" s="64">
        <v>1912</v>
      </c>
      <c r="D106" s="326">
        <v>47</v>
      </c>
      <c r="E106" s="66">
        <v>0</v>
      </c>
      <c r="F106" s="64">
        <v>42</v>
      </c>
      <c r="G106" s="64">
        <v>0</v>
      </c>
    </row>
    <row r="107" spans="1:7" ht="12.75">
      <c r="A107" s="64">
        <v>716</v>
      </c>
      <c r="B107" s="65" t="s">
        <v>178</v>
      </c>
      <c r="C107" s="64">
        <v>1942</v>
      </c>
      <c r="D107" s="326">
        <v>43</v>
      </c>
      <c r="E107" s="66">
        <v>0</v>
      </c>
      <c r="F107" s="64">
        <v>0</v>
      </c>
      <c r="G107" s="64">
        <v>0</v>
      </c>
    </row>
    <row r="108" spans="1:7" ht="12.75">
      <c r="A108" s="64">
        <v>717</v>
      </c>
      <c r="B108" s="65" t="s">
        <v>179</v>
      </c>
      <c r="C108" s="64">
        <v>2100</v>
      </c>
      <c r="D108" s="326">
        <v>23</v>
      </c>
      <c r="E108" s="66">
        <v>150</v>
      </c>
      <c r="F108" s="64">
        <v>0</v>
      </c>
      <c r="G108" s="64">
        <v>0</v>
      </c>
    </row>
    <row r="109" spans="1:7" ht="12.75">
      <c r="A109" s="64">
        <v>718</v>
      </c>
      <c r="B109" s="65" t="s">
        <v>180</v>
      </c>
      <c r="C109" s="64">
        <v>1942</v>
      </c>
      <c r="D109" s="326">
        <v>43</v>
      </c>
      <c r="E109" s="66">
        <v>17</v>
      </c>
      <c r="F109" s="64">
        <v>0</v>
      </c>
      <c r="G109" s="64">
        <v>0</v>
      </c>
    </row>
    <row r="110" spans="1:7" ht="12.75">
      <c r="A110" s="64">
        <v>719</v>
      </c>
      <c r="B110" s="65" t="s">
        <v>181</v>
      </c>
      <c r="C110" s="64">
        <v>1782</v>
      </c>
      <c r="D110" s="326">
        <v>64</v>
      </c>
      <c r="E110" s="66">
        <v>0</v>
      </c>
      <c r="F110" s="64">
        <v>0</v>
      </c>
      <c r="G110" s="64">
        <v>0</v>
      </c>
    </row>
    <row r="111" spans="1:7" ht="12.75">
      <c r="A111" s="64">
        <v>720</v>
      </c>
      <c r="B111" s="65" t="s">
        <v>182</v>
      </c>
      <c r="C111" s="64">
        <v>1782</v>
      </c>
      <c r="D111" s="326">
        <v>64</v>
      </c>
      <c r="E111" s="66">
        <v>17</v>
      </c>
      <c r="F111" s="64">
        <v>0</v>
      </c>
      <c r="G111" s="64">
        <v>0</v>
      </c>
    </row>
    <row r="112" spans="1:7" ht="12.75">
      <c r="A112" s="64">
        <v>721</v>
      </c>
      <c r="B112" s="65" t="s">
        <v>183</v>
      </c>
      <c r="C112" s="64">
        <v>1942</v>
      </c>
      <c r="D112" s="326">
        <v>43</v>
      </c>
      <c r="E112" s="66">
        <v>150</v>
      </c>
      <c r="F112" s="64">
        <v>0</v>
      </c>
      <c r="G112" s="64">
        <v>0</v>
      </c>
    </row>
    <row r="113" spans="1:7" ht="12.75">
      <c r="A113" s="64">
        <v>722</v>
      </c>
      <c r="B113" s="65" t="s">
        <v>184</v>
      </c>
      <c r="C113" s="64">
        <v>1692</v>
      </c>
      <c r="D113" s="326">
        <v>76</v>
      </c>
      <c r="E113" s="66">
        <v>0</v>
      </c>
      <c r="F113" s="64">
        <v>0</v>
      </c>
      <c r="G113" s="64">
        <v>0</v>
      </c>
    </row>
    <row r="114" spans="1:7" ht="12.75">
      <c r="A114" s="64">
        <v>723</v>
      </c>
      <c r="B114" s="65" t="s">
        <v>185</v>
      </c>
      <c r="C114" s="64">
        <v>1700</v>
      </c>
      <c r="D114" s="326">
        <v>75</v>
      </c>
      <c r="E114" s="66">
        <v>0</v>
      </c>
      <c r="F114" s="64">
        <v>0</v>
      </c>
      <c r="G114" s="64">
        <v>0</v>
      </c>
    </row>
    <row r="115" spans="1:7" ht="12.75">
      <c r="A115" s="64">
        <v>724</v>
      </c>
      <c r="B115" s="65" t="s">
        <v>186</v>
      </c>
      <c r="C115" s="64">
        <v>1942</v>
      </c>
      <c r="D115" s="326">
        <v>43</v>
      </c>
      <c r="E115" s="66">
        <v>150</v>
      </c>
      <c r="F115" s="64">
        <v>0</v>
      </c>
      <c r="G115" s="64">
        <v>0</v>
      </c>
    </row>
    <row r="116" spans="1:7" ht="12.75">
      <c r="A116" s="64">
        <v>725</v>
      </c>
      <c r="B116" s="65" t="s">
        <v>187</v>
      </c>
      <c r="C116" s="64">
        <v>1592</v>
      </c>
      <c r="D116" s="326">
        <v>89</v>
      </c>
      <c r="E116" s="66">
        <v>0</v>
      </c>
      <c r="F116" s="64">
        <v>0</v>
      </c>
      <c r="G116" s="64">
        <v>0</v>
      </c>
    </row>
    <row r="117" spans="1:7" ht="12.75">
      <c r="A117" s="64">
        <v>726</v>
      </c>
      <c r="B117" s="65" t="s">
        <v>188</v>
      </c>
      <c r="C117" s="64">
        <v>1500</v>
      </c>
      <c r="D117" s="326">
        <v>101</v>
      </c>
      <c r="E117" s="66">
        <v>150</v>
      </c>
      <c r="F117" s="64">
        <v>0</v>
      </c>
      <c r="G117" s="64">
        <v>0</v>
      </c>
    </row>
    <row r="118" spans="1:7" ht="12.75">
      <c r="A118" s="68">
        <v>727</v>
      </c>
      <c r="B118" s="69" t="s">
        <v>189</v>
      </c>
      <c r="C118" s="68">
        <v>1600</v>
      </c>
      <c r="D118" s="326">
        <v>88</v>
      </c>
      <c r="E118" s="70">
        <v>0</v>
      </c>
      <c r="F118" s="68">
        <v>0</v>
      </c>
      <c r="G118" s="68">
        <v>0</v>
      </c>
    </row>
    <row r="119" spans="1:7" ht="12.75">
      <c r="A119" s="64">
        <v>728</v>
      </c>
      <c r="B119" s="65" t="s">
        <v>190</v>
      </c>
      <c r="C119" s="64">
        <v>1360</v>
      </c>
      <c r="D119" s="326">
        <v>120</v>
      </c>
      <c r="E119" s="66">
        <v>17</v>
      </c>
      <c r="F119" s="64">
        <v>0</v>
      </c>
      <c r="G119" s="64">
        <v>0</v>
      </c>
    </row>
    <row r="120" spans="1:7" ht="12.75">
      <c r="A120" s="64">
        <v>729</v>
      </c>
      <c r="B120" s="65" t="s">
        <v>191</v>
      </c>
      <c r="C120" s="64">
        <v>1692</v>
      </c>
      <c r="D120" s="326">
        <v>76</v>
      </c>
      <c r="E120" s="66">
        <v>0</v>
      </c>
      <c r="F120" s="64">
        <v>0</v>
      </c>
      <c r="G120" s="64">
        <v>0</v>
      </c>
    </row>
    <row r="121" spans="1:7" ht="12.75">
      <c r="A121" s="64">
        <v>730</v>
      </c>
      <c r="B121" s="65" t="s">
        <v>192</v>
      </c>
      <c r="C121" s="64">
        <v>1700</v>
      </c>
      <c r="D121" s="326">
        <v>75</v>
      </c>
      <c r="E121" s="66">
        <v>0</v>
      </c>
      <c r="F121" s="64">
        <v>0</v>
      </c>
      <c r="G121" s="64">
        <v>0</v>
      </c>
    </row>
    <row r="122" spans="1:7" ht="12.75">
      <c r="A122" s="64">
        <v>731</v>
      </c>
      <c r="B122" s="65" t="s">
        <v>193</v>
      </c>
      <c r="C122" s="64">
        <v>1592</v>
      </c>
      <c r="D122" s="326">
        <v>89</v>
      </c>
      <c r="E122" s="66">
        <v>0</v>
      </c>
      <c r="F122" s="64">
        <v>0</v>
      </c>
      <c r="G122" s="64">
        <v>0</v>
      </c>
    </row>
    <row r="123" spans="1:7" ht="12.75">
      <c r="A123" s="64">
        <v>732</v>
      </c>
      <c r="B123" s="65" t="s">
        <v>194</v>
      </c>
      <c r="C123" s="64">
        <v>971</v>
      </c>
      <c r="D123" s="326">
        <v>170</v>
      </c>
      <c r="E123" s="66">
        <v>150</v>
      </c>
      <c r="F123" s="64">
        <v>0</v>
      </c>
      <c r="G123" s="64">
        <v>0</v>
      </c>
    </row>
    <row r="124" spans="1:7" ht="12.75">
      <c r="A124" s="64">
        <v>733</v>
      </c>
      <c r="B124" s="65" t="s">
        <v>195</v>
      </c>
      <c r="C124" s="64">
        <v>1150</v>
      </c>
      <c r="D124" s="326">
        <v>147</v>
      </c>
      <c r="E124" s="66">
        <v>0</v>
      </c>
      <c r="F124" s="64">
        <v>0</v>
      </c>
      <c r="G124" s="64">
        <v>0</v>
      </c>
    </row>
    <row r="125" spans="1:7" ht="12.75">
      <c r="A125" s="64">
        <v>734</v>
      </c>
      <c r="B125" s="65" t="s">
        <v>196</v>
      </c>
      <c r="C125" s="64">
        <v>1500</v>
      </c>
      <c r="D125" s="326">
        <v>101</v>
      </c>
      <c r="E125" s="66">
        <v>150</v>
      </c>
      <c r="F125" s="64">
        <v>0</v>
      </c>
      <c r="G125" s="64">
        <v>0</v>
      </c>
    </row>
    <row r="126" spans="1:7" ht="12.75">
      <c r="A126" s="64">
        <v>735</v>
      </c>
      <c r="B126" s="65" t="s">
        <v>197</v>
      </c>
      <c r="C126" s="64">
        <v>971</v>
      </c>
      <c r="D126" s="326">
        <v>170</v>
      </c>
      <c r="E126" s="66">
        <v>150</v>
      </c>
      <c r="F126" s="64">
        <v>0</v>
      </c>
      <c r="G126" s="64">
        <v>0</v>
      </c>
    </row>
    <row r="127" spans="1:7" ht="12.75">
      <c r="A127" s="64">
        <v>736</v>
      </c>
      <c r="B127" s="65" t="s">
        <v>198</v>
      </c>
      <c r="C127" s="64">
        <v>1600</v>
      </c>
      <c r="D127" s="326">
        <v>88</v>
      </c>
      <c r="E127" s="66">
        <v>0</v>
      </c>
      <c r="F127" s="64">
        <v>0</v>
      </c>
      <c r="G127" s="64">
        <v>0</v>
      </c>
    </row>
    <row r="128" spans="1:7" ht="12.75">
      <c r="A128" s="64">
        <v>737</v>
      </c>
      <c r="B128" s="65" t="s">
        <v>199</v>
      </c>
      <c r="C128" s="64">
        <v>971</v>
      </c>
      <c r="D128" s="326">
        <v>170</v>
      </c>
      <c r="E128" s="66">
        <v>150</v>
      </c>
      <c r="F128" s="64">
        <v>0</v>
      </c>
      <c r="G128" s="64">
        <v>0</v>
      </c>
    </row>
    <row r="129" spans="1:7" ht="12.75">
      <c r="A129" s="64">
        <v>738</v>
      </c>
      <c r="B129" s="65" t="s">
        <v>200</v>
      </c>
      <c r="C129" s="64">
        <v>971</v>
      </c>
      <c r="D129" s="326">
        <v>170</v>
      </c>
      <c r="E129" s="66">
        <v>17</v>
      </c>
      <c r="F129" s="64">
        <v>0</v>
      </c>
      <c r="G129" s="64">
        <v>0</v>
      </c>
    </row>
    <row r="130" spans="1:7" ht="12.75">
      <c r="A130" s="64">
        <v>739</v>
      </c>
      <c r="B130" s="65" t="s">
        <v>201</v>
      </c>
      <c r="C130" s="64">
        <v>971</v>
      </c>
      <c r="D130" s="326">
        <v>170</v>
      </c>
      <c r="E130" s="66">
        <v>150</v>
      </c>
      <c r="F130" s="64">
        <v>0</v>
      </c>
      <c r="G130" s="64">
        <v>0</v>
      </c>
    </row>
    <row r="131" spans="1:7" ht="12.75">
      <c r="A131" s="64">
        <v>740</v>
      </c>
      <c r="B131" s="65" t="s">
        <v>202</v>
      </c>
      <c r="C131" s="64">
        <v>971</v>
      </c>
      <c r="D131" s="326">
        <v>170</v>
      </c>
      <c r="E131" s="66">
        <v>150</v>
      </c>
      <c r="F131" s="64">
        <v>0</v>
      </c>
      <c r="G131" s="64">
        <v>0</v>
      </c>
    </row>
    <row r="132" spans="1:7" ht="12.75">
      <c r="A132" s="64">
        <v>741</v>
      </c>
      <c r="B132" s="65" t="s">
        <v>203</v>
      </c>
      <c r="C132" s="64">
        <v>1300</v>
      </c>
      <c r="D132" s="326">
        <v>127</v>
      </c>
      <c r="E132" s="66">
        <v>0</v>
      </c>
      <c r="F132" s="64">
        <v>0</v>
      </c>
      <c r="G132" s="64">
        <v>0</v>
      </c>
    </row>
    <row r="133" spans="1:7" ht="12.75">
      <c r="A133" s="64">
        <v>742</v>
      </c>
      <c r="B133" s="65" t="s">
        <v>204</v>
      </c>
      <c r="C133" s="64">
        <v>971</v>
      </c>
      <c r="D133" s="326">
        <v>170</v>
      </c>
      <c r="E133" s="66">
        <v>150</v>
      </c>
      <c r="F133" s="64">
        <v>0</v>
      </c>
      <c r="G133" s="64">
        <v>0</v>
      </c>
    </row>
    <row r="134" spans="1:7" ht="12.75">
      <c r="A134" s="71">
        <v>743</v>
      </c>
      <c r="B134" s="72" t="s">
        <v>205</v>
      </c>
      <c r="C134" s="71">
        <v>971</v>
      </c>
      <c r="D134" s="326">
        <v>170</v>
      </c>
      <c r="E134" s="73">
        <v>17</v>
      </c>
      <c r="F134" s="71">
        <v>0</v>
      </c>
      <c r="G134" s="71">
        <v>0</v>
      </c>
    </row>
    <row r="135" spans="1:7" ht="12.75">
      <c r="A135" s="64">
        <v>744</v>
      </c>
      <c r="B135" s="65" t="s">
        <v>206</v>
      </c>
      <c r="C135" s="64">
        <v>1400</v>
      </c>
      <c r="D135" s="326">
        <v>114</v>
      </c>
      <c r="E135" s="66">
        <v>0</v>
      </c>
      <c r="F135" s="64">
        <v>0</v>
      </c>
      <c r="G135" s="64">
        <v>0</v>
      </c>
    </row>
    <row r="136" spans="1:7" ht="12.75">
      <c r="A136" s="64">
        <v>745</v>
      </c>
      <c r="B136" s="65" t="s">
        <v>207</v>
      </c>
      <c r="C136" s="64">
        <v>1450</v>
      </c>
      <c r="D136" s="326">
        <v>107</v>
      </c>
      <c r="E136" s="66">
        <v>0</v>
      </c>
      <c r="F136" s="64">
        <v>0</v>
      </c>
      <c r="G136" s="64">
        <v>0</v>
      </c>
    </row>
    <row r="137" spans="1:7" ht="12.75">
      <c r="A137" s="64">
        <v>746</v>
      </c>
      <c r="B137" s="65" t="s">
        <v>208</v>
      </c>
      <c r="C137" s="64">
        <v>971</v>
      </c>
      <c r="D137" s="326">
        <v>170</v>
      </c>
      <c r="E137" s="66">
        <v>150</v>
      </c>
      <c r="F137" s="64">
        <v>0</v>
      </c>
      <c r="G137" s="64">
        <v>0</v>
      </c>
    </row>
    <row r="138" spans="1:7" ht="12.75">
      <c r="A138" s="64">
        <v>747</v>
      </c>
      <c r="B138" s="65" t="s">
        <v>209</v>
      </c>
      <c r="C138" s="64">
        <v>971</v>
      </c>
      <c r="D138" s="326">
        <v>170</v>
      </c>
      <c r="E138" s="66">
        <v>0</v>
      </c>
      <c r="F138" s="64">
        <v>0</v>
      </c>
      <c r="G138" s="64">
        <v>0</v>
      </c>
    </row>
    <row r="139" spans="1:7" ht="12.75">
      <c r="A139" s="64">
        <v>748</v>
      </c>
      <c r="B139" s="65" t="s">
        <v>210</v>
      </c>
      <c r="C139" s="64">
        <v>1250</v>
      </c>
      <c r="D139" s="326">
        <v>134</v>
      </c>
      <c r="E139" s="66">
        <v>0</v>
      </c>
      <c r="F139" s="64">
        <v>0</v>
      </c>
      <c r="G139" s="64">
        <v>0</v>
      </c>
    </row>
    <row r="140" spans="1:7" ht="12.75">
      <c r="A140" s="64">
        <v>749</v>
      </c>
      <c r="B140" s="65" t="s">
        <v>104</v>
      </c>
      <c r="C140" s="64">
        <v>971</v>
      </c>
      <c r="D140" s="326">
        <v>170</v>
      </c>
      <c r="E140" s="66">
        <v>0</v>
      </c>
      <c r="F140" s="64">
        <v>0</v>
      </c>
      <c r="G140" s="64">
        <v>0</v>
      </c>
    </row>
    <row r="141" spans="1:7" ht="12.75">
      <c r="A141" s="64">
        <v>750</v>
      </c>
      <c r="B141" s="65" t="s">
        <v>103</v>
      </c>
      <c r="C141" s="64">
        <v>971</v>
      </c>
      <c r="D141" s="326">
        <v>170</v>
      </c>
      <c r="E141" s="66">
        <v>0</v>
      </c>
      <c r="F141" s="64">
        <v>0</v>
      </c>
      <c r="G141" s="64">
        <v>0</v>
      </c>
    </row>
    <row r="142" spans="1:7" ht="12.75">
      <c r="A142" s="64">
        <v>751</v>
      </c>
      <c r="B142" s="65" t="s">
        <v>211</v>
      </c>
      <c r="C142" s="64">
        <v>1500</v>
      </c>
      <c r="D142" s="326">
        <v>101</v>
      </c>
      <c r="E142" s="66">
        <v>150</v>
      </c>
      <c r="F142" s="64">
        <v>0</v>
      </c>
      <c r="G142" s="64">
        <v>0</v>
      </c>
    </row>
    <row r="143" spans="1:7" ht="12.75">
      <c r="A143" s="64">
        <v>752</v>
      </c>
      <c r="B143" s="65" t="s">
        <v>212</v>
      </c>
      <c r="C143" s="64">
        <v>2913</v>
      </c>
      <c r="D143" s="326">
        <v>0</v>
      </c>
      <c r="E143" s="66">
        <v>20</v>
      </c>
      <c r="F143" s="64">
        <v>0</v>
      </c>
      <c r="G143" s="64">
        <v>0</v>
      </c>
    </row>
    <row r="144" spans="1:7" ht="12.75">
      <c r="A144" s="64">
        <v>753</v>
      </c>
      <c r="B144" s="65" t="s">
        <v>213</v>
      </c>
      <c r="C144" s="64">
        <v>1942</v>
      </c>
      <c r="D144" s="326">
        <v>43</v>
      </c>
      <c r="E144" s="66">
        <v>150</v>
      </c>
      <c r="F144" s="64">
        <v>0</v>
      </c>
      <c r="G144" s="64">
        <v>0</v>
      </c>
    </row>
    <row r="145" spans="1:7" ht="12.75">
      <c r="A145" s="64">
        <v>754</v>
      </c>
      <c r="B145" s="65" t="s">
        <v>214</v>
      </c>
      <c r="C145" s="64">
        <v>971</v>
      </c>
      <c r="D145" s="326">
        <v>170</v>
      </c>
      <c r="E145" s="66">
        <v>0</v>
      </c>
      <c r="F145" s="64">
        <v>0</v>
      </c>
      <c r="G145" s="64">
        <v>0</v>
      </c>
    </row>
    <row r="146" spans="1:7" ht="12.75">
      <c r="A146" s="64">
        <v>755</v>
      </c>
      <c r="B146" s="65" t="s">
        <v>215</v>
      </c>
      <c r="C146" s="64">
        <v>971</v>
      </c>
      <c r="D146" s="326">
        <v>170</v>
      </c>
      <c r="E146" s="66">
        <v>0</v>
      </c>
      <c r="F146" s="64">
        <v>0</v>
      </c>
      <c r="G146" s="64">
        <v>0</v>
      </c>
    </row>
    <row r="147" spans="1:7" ht="12.75">
      <c r="A147" s="64">
        <v>756</v>
      </c>
      <c r="B147" s="65" t="s">
        <v>216</v>
      </c>
      <c r="C147" s="64">
        <v>1290</v>
      </c>
      <c r="D147" s="326">
        <v>128</v>
      </c>
      <c r="E147" s="66">
        <v>0</v>
      </c>
      <c r="F147" s="64">
        <v>0</v>
      </c>
      <c r="G147" s="64">
        <v>0</v>
      </c>
    </row>
    <row r="148" spans="1:7" ht="12.75">
      <c r="A148" s="64">
        <v>757</v>
      </c>
      <c r="B148" s="65" t="s">
        <v>217</v>
      </c>
      <c r="C148" s="64">
        <v>971</v>
      </c>
      <c r="D148" s="326">
        <v>170</v>
      </c>
      <c r="E148" s="66">
        <v>0</v>
      </c>
      <c r="F148" s="64">
        <v>0</v>
      </c>
      <c r="G148" s="64">
        <v>0</v>
      </c>
    </row>
    <row r="149" spans="1:7" ht="12.75">
      <c r="A149" s="64">
        <v>758</v>
      </c>
      <c r="B149" s="65" t="s">
        <v>218</v>
      </c>
      <c r="C149" s="64">
        <v>971</v>
      </c>
      <c r="D149" s="326">
        <v>170</v>
      </c>
      <c r="E149" s="66">
        <v>0</v>
      </c>
      <c r="F149" s="64">
        <v>0</v>
      </c>
      <c r="G149" s="64">
        <v>0</v>
      </c>
    </row>
    <row r="150" spans="1:7" ht="12.75">
      <c r="A150" s="64">
        <v>759</v>
      </c>
      <c r="B150" s="65" t="s">
        <v>219</v>
      </c>
      <c r="C150" s="64">
        <v>971</v>
      </c>
      <c r="D150" s="326">
        <v>170</v>
      </c>
      <c r="E150" s="66">
        <v>150</v>
      </c>
      <c r="F150" s="64">
        <v>0</v>
      </c>
      <c r="G150" s="64">
        <v>0</v>
      </c>
    </row>
    <row r="151" spans="1:7" ht="12.75">
      <c r="A151" s="64">
        <v>760</v>
      </c>
      <c r="B151" s="65" t="s">
        <v>220</v>
      </c>
      <c r="C151" s="64">
        <v>1400</v>
      </c>
      <c r="D151" s="326">
        <v>114</v>
      </c>
      <c r="E151" s="66">
        <v>0</v>
      </c>
      <c r="F151" s="64">
        <v>0</v>
      </c>
      <c r="G151" s="64">
        <v>0</v>
      </c>
    </row>
    <row r="152" spans="1:7" ht="12.75">
      <c r="A152" s="64">
        <v>761</v>
      </c>
      <c r="B152" s="65" t="s">
        <v>221</v>
      </c>
      <c r="C152" s="64">
        <v>1700</v>
      </c>
      <c r="D152" s="326">
        <v>75</v>
      </c>
      <c r="E152" s="66">
        <v>150</v>
      </c>
      <c r="F152" s="64">
        <v>0</v>
      </c>
      <c r="G152" s="64">
        <v>0</v>
      </c>
    </row>
    <row r="153" spans="1:7" ht="12.75">
      <c r="A153" s="64">
        <v>762</v>
      </c>
      <c r="B153" s="65" t="s">
        <v>222</v>
      </c>
      <c r="C153" s="64">
        <v>971</v>
      </c>
      <c r="D153" s="326">
        <v>170</v>
      </c>
      <c r="E153" s="66">
        <v>0</v>
      </c>
      <c r="F153" s="64">
        <v>0</v>
      </c>
      <c r="G153" s="64">
        <v>0</v>
      </c>
    </row>
    <row r="154" spans="1:7" ht="12.75">
      <c r="A154" s="64">
        <v>763</v>
      </c>
      <c r="B154" s="65" t="s">
        <v>223</v>
      </c>
      <c r="C154" s="64">
        <v>971</v>
      </c>
      <c r="D154" s="326">
        <v>170</v>
      </c>
      <c r="E154" s="66">
        <v>0</v>
      </c>
      <c r="F154" s="64">
        <v>0</v>
      </c>
      <c r="G154" s="64">
        <v>0</v>
      </c>
    </row>
    <row r="155" spans="1:7" ht="12.75">
      <c r="A155" s="64">
        <v>764</v>
      </c>
      <c r="B155" s="65" t="s">
        <v>224</v>
      </c>
      <c r="C155" s="64">
        <v>1500</v>
      </c>
      <c r="D155" s="326">
        <v>101</v>
      </c>
      <c r="E155" s="66">
        <v>150</v>
      </c>
      <c r="F155" s="64">
        <v>0</v>
      </c>
      <c r="G155" s="64">
        <v>0</v>
      </c>
    </row>
    <row r="156" spans="1:7" ht="12.75">
      <c r="A156" s="64">
        <v>765</v>
      </c>
      <c r="B156" s="65" t="s">
        <v>225</v>
      </c>
      <c r="C156" s="64">
        <v>1500</v>
      </c>
      <c r="D156" s="326">
        <v>101</v>
      </c>
      <c r="E156" s="66">
        <v>150</v>
      </c>
      <c r="F156" s="64">
        <v>0</v>
      </c>
      <c r="G156" s="64">
        <v>0</v>
      </c>
    </row>
    <row r="157" spans="1:7" ht="12.75">
      <c r="A157" s="64">
        <v>766</v>
      </c>
      <c r="B157" s="65" t="s">
        <v>226</v>
      </c>
      <c r="C157" s="64">
        <v>1942</v>
      </c>
      <c r="D157" s="326">
        <v>43</v>
      </c>
      <c r="E157" s="66">
        <v>150</v>
      </c>
      <c r="F157" s="64">
        <v>0</v>
      </c>
      <c r="G157" s="64">
        <v>0</v>
      </c>
    </row>
    <row r="158" spans="1:7" ht="12.75">
      <c r="A158" s="64">
        <v>767</v>
      </c>
      <c r="B158" s="65" t="s">
        <v>227</v>
      </c>
      <c r="C158" s="64">
        <v>1700</v>
      </c>
      <c r="D158" s="326">
        <v>75</v>
      </c>
      <c r="E158" s="66">
        <v>150</v>
      </c>
      <c r="F158" s="64">
        <v>0</v>
      </c>
      <c r="G158" s="64">
        <v>0</v>
      </c>
    </row>
    <row r="159" spans="1:7" ht="12.75">
      <c r="A159" s="64">
        <v>768</v>
      </c>
      <c r="B159" s="65" t="s">
        <v>228</v>
      </c>
      <c r="C159" s="64">
        <v>971</v>
      </c>
      <c r="D159" s="326">
        <v>170</v>
      </c>
      <c r="E159" s="66">
        <v>150</v>
      </c>
      <c r="F159" s="64">
        <v>0</v>
      </c>
      <c r="G159" s="64">
        <v>0</v>
      </c>
    </row>
    <row r="160" spans="1:7" ht="12.75">
      <c r="A160" s="64">
        <v>769</v>
      </c>
      <c r="B160" s="65" t="s">
        <v>229</v>
      </c>
      <c r="C160" s="64">
        <v>2913</v>
      </c>
      <c r="D160" s="326">
        <v>0</v>
      </c>
      <c r="E160" s="66">
        <v>0</v>
      </c>
      <c r="F160" s="64">
        <v>0</v>
      </c>
      <c r="G160" s="64">
        <v>0</v>
      </c>
    </row>
    <row r="161" spans="1:7" ht="12.75">
      <c r="A161" s="64">
        <v>770</v>
      </c>
      <c r="B161" s="65" t="s">
        <v>230</v>
      </c>
      <c r="C161" s="64">
        <v>2913</v>
      </c>
      <c r="D161" s="326">
        <v>0</v>
      </c>
      <c r="E161" s="66">
        <v>0</v>
      </c>
      <c r="F161" s="64">
        <v>0</v>
      </c>
      <c r="G161" s="64">
        <v>0</v>
      </c>
    </row>
    <row r="162" spans="1:7" ht="12.75">
      <c r="A162" s="64">
        <v>771</v>
      </c>
      <c r="B162" s="65" t="s">
        <v>231</v>
      </c>
      <c r="C162" s="64">
        <v>971</v>
      </c>
      <c r="D162" s="326">
        <v>170</v>
      </c>
      <c r="E162" s="66">
        <v>0</v>
      </c>
      <c r="F162" s="64">
        <v>0</v>
      </c>
      <c r="G162" s="64">
        <v>620</v>
      </c>
    </row>
    <row r="163" spans="1:7" ht="12.75">
      <c r="A163" s="64">
        <v>772</v>
      </c>
      <c r="B163" s="65" t="s">
        <v>232</v>
      </c>
      <c r="C163" s="64">
        <v>971</v>
      </c>
      <c r="D163" s="326">
        <v>170</v>
      </c>
      <c r="E163" s="66">
        <v>0</v>
      </c>
      <c r="F163" s="64">
        <v>0</v>
      </c>
      <c r="G163" s="64">
        <v>620</v>
      </c>
    </row>
    <row r="164" spans="1:7" ht="12.75">
      <c r="A164" s="64">
        <v>773</v>
      </c>
      <c r="B164" s="65" t="s">
        <v>233</v>
      </c>
      <c r="C164" s="64">
        <v>1942</v>
      </c>
      <c r="D164" s="326">
        <v>43</v>
      </c>
      <c r="E164" s="66">
        <v>0</v>
      </c>
      <c r="F164" s="64">
        <v>0</v>
      </c>
      <c r="G164" s="64">
        <v>669</v>
      </c>
    </row>
    <row r="165" spans="1:7" ht="12.75">
      <c r="A165" s="64">
        <v>774</v>
      </c>
      <c r="B165" s="65" t="s">
        <v>234</v>
      </c>
      <c r="C165" s="64">
        <v>1700</v>
      </c>
      <c r="D165" s="326">
        <v>75</v>
      </c>
      <c r="E165" s="66">
        <v>0</v>
      </c>
      <c r="F165" s="64">
        <v>0</v>
      </c>
      <c r="G165" s="64">
        <v>657</v>
      </c>
    </row>
    <row r="166" spans="1:7" ht="12.75">
      <c r="A166" s="64">
        <v>775</v>
      </c>
      <c r="B166" s="65" t="s">
        <v>235</v>
      </c>
      <c r="C166" s="64">
        <v>1400</v>
      </c>
      <c r="D166" s="326">
        <v>114</v>
      </c>
      <c r="E166" s="66">
        <v>150</v>
      </c>
      <c r="F166" s="64">
        <v>0</v>
      </c>
      <c r="G166" s="64">
        <v>0</v>
      </c>
    </row>
    <row r="167" spans="1:7" ht="12.75">
      <c r="A167" s="64">
        <v>776</v>
      </c>
      <c r="B167" s="65" t="s">
        <v>236</v>
      </c>
      <c r="C167" s="64">
        <v>971</v>
      </c>
      <c r="D167" s="326">
        <v>170</v>
      </c>
      <c r="E167" s="66">
        <v>0</v>
      </c>
      <c r="F167" s="64">
        <v>0</v>
      </c>
      <c r="G167" s="64">
        <v>0</v>
      </c>
    </row>
    <row r="168" spans="1:7" ht="12.75">
      <c r="A168" s="64">
        <v>777</v>
      </c>
      <c r="B168" s="65" t="s">
        <v>237</v>
      </c>
      <c r="C168" s="64">
        <v>971</v>
      </c>
      <c r="D168" s="326">
        <v>170</v>
      </c>
      <c r="E168" s="66">
        <v>0</v>
      </c>
      <c r="F168" s="64">
        <v>0</v>
      </c>
      <c r="G168" s="64">
        <v>155</v>
      </c>
    </row>
    <row r="169" spans="1:7" ht="12.75">
      <c r="A169" s="64">
        <v>778</v>
      </c>
      <c r="B169" s="65" t="s">
        <v>238</v>
      </c>
      <c r="C169" s="64">
        <v>1692</v>
      </c>
      <c r="D169" s="326">
        <v>76</v>
      </c>
      <c r="E169" s="66">
        <v>17</v>
      </c>
      <c r="F169" s="64">
        <v>0</v>
      </c>
      <c r="G169" s="64">
        <v>0</v>
      </c>
    </row>
    <row r="170" spans="1:7" ht="12.75">
      <c r="A170" s="64">
        <v>779</v>
      </c>
      <c r="B170" s="67" t="s">
        <v>239</v>
      </c>
      <c r="C170" s="64">
        <v>853</v>
      </c>
      <c r="D170" s="326">
        <v>170</v>
      </c>
      <c r="E170" s="66">
        <v>0</v>
      </c>
      <c r="F170" s="64">
        <v>0</v>
      </c>
      <c r="G170" s="64">
        <v>0</v>
      </c>
    </row>
    <row r="171" spans="1:7" ht="12.75">
      <c r="A171" s="64">
        <v>780</v>
      </c>
      <c r="B171" s="65" t="s">
        <v>240</v>
      </c>
      <c r="C171" s="64">
        <v>3146</v>
      </c>
      <c r="D171" s="326">
        <v>0</v>
      </c>
      <c r="E171" s="66">
        <v>0</v>
      </c>
      <c r="F171" s="64">
        <v>0</v>
      </c>
      <c r="G171" s="64">
        <v>0</v>
      </c>
    </row>
    <row r="172" spans="1:7" ht="12.75">
      <c r="A172" s="64">
        <v>781</v>
      </c>
      <c r="B172" s="65" t="s">
        <v>241</v>
      </c>
      <c r="C172" s="64">
        <v>2288</v>
      </c>
      <c r="D172" s="326">
        <v>0</v>
      </c>
      <c r="E172" s="66">
        <v>0</v>
      </c>
      <c r="F172" s="64">
        <v>0</v>
      </c>
      <c r="G172" s="64">
        <v>0</v>
      </c>
    </row>
    <row r="173" spans="1:7" ht="12.75">
      <c r="A173" s="64">
        <v>783</v>
      </c>
      <c r="B173" s="65" t="s">
        <v>242</v>
      </c>
      <c r="C173" s="64">
        <v>971</v>
      </c>
      <c r="D173" s="326">
        <v>170</v>
      </c>
      <c r="E173" s="66">
        <v>0</v>
      </c>
      <c r="F173" s="64">
        <v>0</v>
      </c>
      <c r="G173" s="64">
        <v>0</v>
      </c>
    </row>
    <row r="174" spans="1:7" ht="12.75">
      <c r="A174" s="64">
        <v>784</v>
      </c>
      <c r="B174" s="65" t="s">
        <v>243</v>
      </c>
      <c r="C174" s="64">
        <v>2490</v>
      </c>
      <c r="D174" s="326">
        <v>0</v>
      </c>
      <c r="E174" s="66">
        <v>0</v>
      </c>
      <c r="F174" s="64">
        <v>0</v>
      </c>
      <c r="G174" s="64">
        <v>0</v>
      </c>
    </row>
    <row r="175" spans="1:7" ht="12.75">
      <c r="A175" s="64">
        <v>788</v>
      </c>
      <c r="B175" s="65" t="s">
        <v>244</v>
      </c>
      <c r="C175" s="64">
        <v>2000</v>
      </c>
      <c r="D175" s="326">
        <v>36</v>
      </c>
      <c r="E175" s="66">
        <v>0</v>
      </c>
      <c r="F175" s="64">
        <v>0</v>
      </c>
      <c r="G175" s="64">
        <v>0</v>
      </c>
    </row>
    <row r="176" spans="1:7" ht="12.75">
      <c r="A176" s="64">
        <v>789</v>
      </c>
      <c r="B176" s="65" t="s">
        <v>245</v>
      </c>
      <c r="C176" s="64">
        <v>971</v>
      </c>
      <c r="D176" s="326">
        <v>170</v>
      </c>
      <c r="E176" s="66">
        <v>0</v>
      </c>
      <c r="F176" s="64">
        <v>0</v>
      </c>
      <c r="G176" s="64">
        <v>0</v>
      </c>
    </row>
    <row r="177" spans="1:7" ht="12.75">
      <c r="A177" s="64">
        <v>791</v>
      </c>
      <c r="B177" s="65" t="s">
        <v>246</v>
      </c>
      <c r="C177" s="64">
        <v>2913</v>
      </c>
      <c r="D177" s="326">
        <v>0</v>
      </c>
      <c r="E177" s="66">
        <v>17</v>
      </c>
      <c r="F177" s="64">
        <v>0</v>
      </c>
      <c r="G177" s="64">
        <v>0</v>
      </c>
    </row>
    <row r="178" spans="1:7" ht="12.75">
      <c r="A178" s="64">
        <v>792</v>
      </c>
      <c r="B178" s="65" t="s">
        <v>247</v>
      </c>
      <c r="C178" s="64">
        <v>2913</v>
      </c>
      <c r="D178" s="326">
        <v>0</v>
      </c>
      <c r="E178" s="66">
        <v>0</v>
      </c>
      <c r="F178" s="64">
        <v>0</v>
      </c>
      <c r="G178" s="64">
        <v>0</v>
      </c>
    </row>
    <row r="179" spans="1:7" ht="12.75">
      <c r="A179" s="64">
        <v>793</v>
      </c>
      <c r="B179" s="65" t="s">
        <v>248</v>
      </c>
      <c r="C179" s="64">
        <v>2913</v>
      </c>
      <c r="D179" s="326">
        <v>0</v>
      </c>
      <c r="E179" s="66">
        <v>0</v>
      </c>
      <c r="F179" s="64">
        <v>0</v>
      </c>
      <c r="G179" s="64">
        <v>0</v>
      </c>
    </row>
    <row r="180" spans="1:7" ht="12.75">
      <c r="A180" s="64">
        <v>794</v>
      </c>
      <c r="B180" s="65" t="s">
        <v>249</v>
      </c>
      <c r="C180" s="64">
        <v>1840</v>
      </c>
      <c r="D180" s="326">
        <v>57</v>
      </c>
      <c r="E180" s="66">
        <v>0</v>
      </c>
      <c r="F180" s="64">
        <v>0</v>
      </c>
      <c r="G180" s="64">
        <v>0</v>
      </c>
    </row>
    <row r="181" spans="1:7" ht="12.75">
      <c r="A181" s="64">
        <v>795</v>
      </c>
      <c r="B181" s="65" t="s">
        <v>250</v>
      </c>
      <c r="C181" s="64">
        <v>1450</v>
      </c>
      <c r="D181" s="326">
        <v>107</v>
      </c>
      <c r="E181" s="66">
        <v>0</v>
      </c>
      <c r="F181" s="64">
        <v>0</v>
      </c>
      <c r="G181" s="64">
        <v>0</v>
      </c>
    </row>
    <row r="182" spans="1:7" ht="12.75">
      <c r="A182" s="64">
        <v>796</v>
      </c>
      <c r="B182" s="65" t="s">
        <v>251</v>
      </c>
      <c r="C182" s="64">
        <v>1340</v>
      </c>
      <c r="D182" s="326">
        <v>122</v>
      </c>
      <c r="E182" s="66">
        <v>0</v>
      </c>
      <c r="F182" s="64">
        <v>0</v>
      </c>
      <c r="G182" s="64">
        <v>0</v>
      </c>
    </row>
    <row r="183" spans="1:7" ht="12.75">
      <c r="A183" s="64">
        <v>797</v>
      </c>
      <c r="B183" s="65" t="s">
        <v>252</v>
      </c>
      <c r="C183" s="64">
        <v>1170</v>
      </c>
      <c r="D183" s="326">
        <v>144</v>
      </c>
      <c r="E183" s="66">
        <v>0</v>
      </c>
      <c r="F183" s="64">
        <v>0</v>
      </c>
      <c r="G183" s="64">
        <v>0</v>
      </c>
    </row>
    <row r="184" spans="1:7" ht="12.75">
      <c r="A184" s="64">
        <v>798</v>
      </c>
      <c r="B184" s="65" t="s">
        <v>253</v>
      </c>
      <c r="C184" s="64">
        <v>961</v>
      </c>
      <c r="D184" s="326">
        <v>170</v>
      </c>
      <c r="E184" s="66">
        <v>0</v>
      </c>
      <c r="F184" s="64">
        <v>0</v>
      </c>
      <c r="G184" s="64">
        <v>0</v>
      </c>
    </row>
    <row r="185" spans="1:7" ht="12.75">
      <c r="A185" s="64">
        <v>808</v>
      </c>
      <c r="B185" s="65" t="s">
        <v>254</v>
      </c>
      <c r="C185" s="64">
        <v>1942</v>
      </c>
      <c r="D185" s="326">
        <v>43</v>
      </c>
      <c r="E185" s="66">
        <v>0</v>
      </c>
      <c r="F185" s="64">
        <v>0</v>
      </c>
      <c r="G185" s="64">
        <v>669</v>
      </c>
    </row>
    <row r="186" spans="1:7" ht="12.75">
      <c r="A186" s="64">
        <v>809</v>
      </c>
      <c r="B186" s="65" t="s">
        <v>255</v>
      </c>
      <c r="C186" s="64">
        <v>1782</v>
      </c>
      <c r="D186" s="326">
        <v>64</v>
      </c>
      <c r="E186" s="66">
        <v>0</v>
      </c>
      <c r="F186" s="64">
        <v>0</v>
      </c>
      <c r="G186" s="64">
        <v>669</v>
      </c>
    </row>
    <row r="187" spans="1:7" ht="12.75">
      <c r="A187" s="64">
        <v>810</v>
      </c>
      <c r="B187" s="65" t="s">
        <v>256</v>
      </c>
      <c r="C187" s="64">
        <v>1692</v>
      </c>
      <c r="D187" s="326">
        <v>76</v>
      </c>
      <c r="E187" s="66">
        <v>0</v>
      </c>
      <c r="F187" s="64">
        <v>0</v>
      </c>
      <c r="G187" s="64">
        <v>663</v>
      </c>
    </row>
    <row r="188" spans="1:7" ht="12.75">
      <c r="A188" s="64">
        <v>811</v>
      </c>
      <c r="B188" s="65" t="s">
        <v>257</v>
      </c>
      <c r="C188" s="64">
        <v>1592</v>
      </c>
      <c r="D188" s="326">
        <v>89</v>
      </c>
      <c r="E188" s="66">
        <v>0</v>
      </c>
      <c r="F188" s="64">
        <v>0</v>
      </c>
      <c r="G188" s="64">
        <v>657</v>
      </c>
    </row>
    <row r="189" spans="1:7" ht="12.75">
      <c r="A189" s="64">
        <v>812</v>
      </c>
      <c r="B189" s="65" t="s">
        <v>258</v>
      </c>
      <c r="C189" s="64">
        <v>1600</v>
      </c>
      <c r="D189" s="326">
        <v>88</v>
      </c>
      <c r="E189" s="66">
        <v>0</v>
      </c>
      <c r="F189" s="64">
        <v>0</v>
      </c>
      <c r="G189" s="64">
        <v>657</v>
      </c>
    </row>
    <row r="190" spans="1:7" ht="12.75">
      <c r="A190" s="64">
        <v>813</v>
      </c>
      <c r="B190" s="65" t="s">
        <v>259</v>
      </c>
      <c r="C190" s="64">
        <v>971</v>
      </c>
      <c r="D190" s="326">
        <v>170</v>
      </c>
      <c r="E190" s="66">
        <v>0</v>
      </c>
      <c r="F190" s="64">
        <v>0</v>
      </c>
      <c r="G190" s="64">
        <v>620</v>
      </c>
    </row>
    <row r="191" spans="1:7" ht="12.75">
      <c r="A191" s="64">
        <v>814</v>
      </c>
      <c r="B191" s="65" t="s">
        <v>260</v>
      </c>
      <c r="C191" s="64">
        <v>971</v>
      </c>
      <c r="D191" s="326">
        <v>170</v>
      </c>
      <c r="E191" s="66">
        <v>0</v>
      </c>
      <c r="F191" s="64">
        <v>0</v>
      </c>
      <c r="G191" s="64">
        <v>155</v>
      </c>
    </row>
    <row r="192" spans="1:7" ht="12.75">
      <c r="A192" s="64">
        <v>815</v>
      </c>
      <c r="B192" s="65" t="s">
        <v>261</v>
      </c>
      <c r="C192" s="64">
        <v>971</v>
      </c>
      <c r="D192" s="326">
        <v>170</v>
      </c>
      <c r="E192" s="66">
        <v>17</v>
      </c>
      <c r="F192" s="64">
        <v>0</v>
      </c>
      <c r="G192" s="64">
        <v>0</v>
      </c>
    </row>
    <row r="193" spans="1:7" ht="12.75">
      <c r="A193" s="64">
        <v>816</v>
      </c>
      <c r="B193" s="65" t="s">
        <v>262</v>
      </c>
      <c r="C193" s="64">
        <v>1600</v>
      </c>
      <c r="D193" s="326">
        <v>88</v>
      </c>
      <c r="E193" s="66">
        <v>17</v>
      </c>
      <c r="F193" s="64">
        <v>0</v>
      </c>
      <c r="G193" s="64">
        <v>0</v>
      </c>
    </row>
    <row r="194" spans="1:7" ht="12.75">
      <c r="A194" s="64">
        <v>817</v>
      </c>
      <c r="B194" s="65" t="s">
        <v>263</v>
      </c>
      <c r="C194" s="64">
        <v>1782</v>
      </c>
      <c r="D194" s="326">
        <v>64</v>
      </c>
      <c r="E194" s="66">
        <v>0</v>
      </c>
      <c r="F194" s="64">
        <v>0</v>
      </c>
      <c r="G194" s="64">
        <v>839</v>
      </c>
    </row>
    <row r="195" spans="1:7" ht="12.75">
      <c r="A195" s="64">
        <v>818</v>
      </c>
      <c r="B195" s="65" t="s">
        <v>264</v>
      </c>
      <c r="C195" s="64">
        <v>971</v>
      </c>
      <c r="D195" s="326">
        <v>170</v>
      </c>
      <c r="E195" s="66">
        <v>0</v>
      </c>
      <c r="F195" s="64">
        <v>0</v>
      </c>
      <c r="G195" s="64">
        <v>659</v>
      </c>
    </row>
    <row r="196" spans="1:7" ht="12.75">
      <c r="A196" s="64">
        <v>819</v>
      </c>
      <c r="B196" s="65" t="s">
        <v>265</v>
      </c>
      <c r="C196" s="64">
        <v>971</v>
      </c>
      <c r="D196" s="326">
        <v>170</v>
      </c>
      <c r="E196" s="66">
        <v>0</v>
      </c>
      <c r="F196" s="64">
        <v>0</v>
      </c>
      <c r="G196" s="64">
        <v>155</v>
      </c>
    </row>
    <row r="197" spans="1:7" ht="12.75">
      <c r="A197" s="64">
        <v>820</v>
      </c>
      <c r="B197" s="65" t="s">
        <v>266</v>
      </c>
      <c r="C197" s="64">
        <v>1692</v>
      </c>
      <c r="D197" s="326">
        <v>76</v>
      </c>
      <c r="E197" s="66">
        <v>0</v>
      </c>
      <c r="F197" s="64">
        <v>0</v>
      </c>
      <c r="G197" s="64">
        <v>839</v>
      </c>
    </row>
    <row r="198" spans="1:7" ht="12.75">
      <c r="A198" s="64">
        <v>821</v>
      </c>
      <c r="B198" s="65" t="s">
        <v>267</v>
      </c>
      <c r="C198" s="64">
        <v>1592</v>
      </c>
      <c r="D198" s="326">
        <v>89</v>
      </c>
      <c r="E198" s="66">
        <v>0</v>
      </c>
      <c r="F198" s="64">
        <v>0</v>
      </c>
      <c r="G198" s="64">
        <v>839</v>
      </c>
    </row>
    <row r="199" spans="1:7" ht="12.75">
      <c r="A199" s="64">
        <v>822</v>
      </c>
      <c r="B199" s="65" t="s">
        <v>268</v>
      </c>
      <c r="C199" s="64">
        <v>971</v>
      </c>
      <c r="D199" s="326">
        <v>170</v>
      </c>
      <c r="E199" s="66">
        <v>0</v>
      </c>
      <c r="F199" s="64">
        <v>0</v>
      </c>
      <c r="G199" s="64">
        <v>155</v>
      </c>
    </row>
    <row r="200" spans="1:7" ht="12.75">
      <c r="A200" s="64">
        <v>823</v>
      </c>
      <c r="B200" s="65" t="s">
        <v>269</v>
      </c>
      <c r="C200" s="64">
        <v>1700</v>
      </c>
      <c r="D200" s="326">
        <v>75</v>
      </c>
      <c r="E200" s="66">
        <v>0</v>
      </c>
      <c r="F200" s="64">
        <v>0</v>
      </c>
      <c r="G200" s="64">
        <v>657</v>
      </c>
    </row>
    <row r="201" spans="1:7" ht="12.75">
      <c r="A201" s="64">
        <v>824</v>
      </c>
      <c r="B201" s="65" t="s">
        <v>270</v>
      </c>
      <c r="C201" s="64">
        <v>1400</v>
      </c>
      <c r="D201" s="326">
        <v>114</v>
      </c>
      <c r="E201" s="66">
        <v>0</v>
      </c>
      <c r="F201" s="64">
        <v>0</v>
      </c>
      <c r="G201" s="64">
        <v>657</v>
      </c>
    </row>
    <row r="202" spans="1:7" ht="12.75">
      <c r="A202" s="64">
        <v>825</v>
      </c>
      <c r="B202" s="65" t="s">
        <v>271</v>
      </c>
      <c r="C202" s="64">
        <v>1300</v>
      </c>
      <c r="D202" s="326">
        <v>127</v>
      </c>
      <c r="E202" s="66">
        <v>0</v>
      </c>
      <c r="F202" s="64">
        <v>0</v>
      </c>
      <c r="G202" s="64">
        <v>657</v>
      </c>
    </row>
    <row r="203" spans="1:7" ht="12.75">
      <c r="A203" s="64">
        <v>826</v>
      </c>
      <c r="B203" s="65" t="s">
        <v>272</v>
      </c>
      <c r="C203" s="64">
        <v>1250</v>
      </c>
      <c r="D203" s="326">
        <v>134</v>
      </c>
      <c r="E203" s="66">
        <v>0</v>
      </c>
      <c r="F203" s="64">
        <v>0</v>
      </c>
      <c r="G203" s="64">
        <v>657</v>
      </c>
    </row>
    <row r="204" spans="1:7" ht="12.75">
      <c r="A204" s="64">
        <v>827</v>
      </c>
      <c r="B204" s="65" t="s">
        <v>273</v>
      </c>
      <c r="C204" s="64">
        <v>3146</v>
      </c>
      <c r="D204" s="326">
        <v>0</v>
      </c>
      <c r="E204" s="66">
        <v>0</v>
      </c>
      <c r="F204" s="64">
        <v>0</v>
      </c>
      <c r="G204" s="64">
        <v>0</v>
      </c>
    </row>
    <row r="205" spans="1:7" ht="12.75">
      <c r="A205" s="64">
        <v>828</v>
      </c>
      <c r="B205" s="65" t="s">
        <v>274</v>
      </c>
      <c r="C205" s="64">
        <v>2913</v>
      </c>
      <c r="D205" s="326">
        <v>0</v>
      </c>
      <c r="E205" s="66">
        <v>0</v>
      </c>
      <c r="F205" s="64">
        <v>0</v>
      </c>
      <c r="G205" s="64">
        <v>0</v>
      </c>
    </row>
    <row r="206" spans="1:7" ht="12.75">
      <c r="A206" s="64">
        <v>829</v>
      </c>
      <c r="B206" s="65" t="s">
        <v>275</v>
      </c>
      <c r="C206" s="64">
        <v>1942</v>
      </c>
      <c r="D206" s="326">
        <v>43</v>
      </c>
      <c r="E206" s="66">
        <v>0</v>
      </c>
      <c r="F206" s="64">
        <v>0</v>
      </c>
      <c r="G206" s="64">
        <v>0</v>
      </c>
    </row>
    <row r="207" spans="1:7" ht="12.75">
      <c r="A207" s="64">
        <v>830</v>
      </c>
      <c r="B207" s="65" t="s">
        <v>276</v>
      </c>
      <c r="C207" s="64">
        <v>1740</v>
      </c>
      <c r="D207" s="326">
        <v>70</v>
      </c>
      <c r="E207" s="66">
        <v>0</v>
      </c>
      <c r="F207" s="64">
        <v>0</v>
      </c>
      <c r="G207" s="64">
        <v>0</v>
      </c>
    </row>
    <row r="208" spans="1:7" ht="12.75">
      <c r="A208" s="64">
        <v>831</v>
      </c>
      <c r="B208" s="65" t="s">
        <v>277</v>
      </c>
      <c r="C208" s="64">
        <v>971</v>
      </c>
      <c r="D208" s="326">
        <v>170</v>
      </c>
      <c r="E208" s="66">
        <v>0</v>
      </c>
      <c r="F208" s="64">
        <v>0</v>
      </c>
      <c r="G208" s="64">
        <v>0</v>
      </c>
    </row>
    <row r="209" spans="1:7" ht="12.75">
      <c r="A209" s="64">
        <v>832</v>
      </c>
      <c r="B209" s="65" t="s">
        <v>278</v>
      </c>
      <c r="C209" s="64">
        <v>2913</v>
      </c>
      <c r="D209" s="326">
        <v>0</v>
      </c>
      <c r="E209" s="66">
        <v>0</v>
      </c>
      <c r="F209" s="64">
        <v>0</v>
      </c>
      <c r="G209" s="64">
        <v>0</v>
      </c>
    </row>
    <row r="210" spans="1:7" ht="12.75">
      <c r="A210" s="64">
        <v>833</v>
      </c>
      <c r="B210" s="65" t="s">
        <v>279</v>
      </c>
      <c r="C210" s="64">
        <v>971</v>
      </c>
      <c r="D210" s="326">
        <v>170</v>
      </c>
      <c r="E210" s="66">
        <v>0</v>
      </c>
      <c r="F210" s="64">
        <v>0</v>
      </c>
      <c r="G210" s="64">
        <v>155</v>
      </c>
    </row>
    <row r="211" spans="1:7" ht="12.75">
      <c r="A211" s="64">
        <v>834</v>
      </c>
      <c r="B211" s="65" t="s">
        <v>280</v>
      </c>
      <c r="C211" s="64">
        <v>971</v>
      </c>
      <c r="D211" s="326">
        <v>170</v>
      </c>
      <c r="E211" s="66">
        <v>0</v>
      </c>
      <c r="F211" s="64">
        <v>0</v>
      </c>
      <c r="G211" s="64">
        <v>155</v>
      </c>
    </row>
    <row r="212" spans="1:7" ht="12.75">
      <c r="A212" s="64">
        <v>835</v>
      </c>
      <c r="B212" s="65" t="s">
        <v>281</v>
      </c>
      <c r="C212" s="64">
        <v>971</v>
      </c>
      <c r="D212" s="326">
        <v>170</v>
      </c>
      <c r="E212" s="66">
        <v>0</v>
      </c>
      <c r="F212" s="64">
        <v>0</v>
      </c>
      <c r="G212" s="64">
        <v>0</v>
      </c>
    </row>
    <row r="213" spans="1:7" ht="12.75">
      <c r="A213" s="64">
        <v>836</v>
      </c>
      <c r="B213" s="65" t="s">
        <v>282</v>
      </c>
      <c r="C213" s="64">
        <v>971</v>
      </c>
      <c r="D213" s="326">
        <v>170</v>
      </c>
      <c r="E213" s="66">
        <v>0</v>
      </c>
      <c r="F213" s="64">
        <v>0</v>
      </c>
      <c r="G213" s="64">
        <v>155</v>
      </c>
    </row>
    <row r="214" spans="1:7" ht="12.75">
      <c r="A214" s="64">
        <v>837</v>
      </c>
      <c r="B214" s="65" t="s">
        <v>283</v>
      </c>
      <c r="C214" s="64">
        <v>971</v>
      </c>
      <c r="D214" s="326">
        <v>170</v>
      </c>
      <c r="E214" s="66">
        <v>0</v>
      </c>
      <c r="F214" s="64">
        <v>0</v>
      </c>
      <c r="G214" s="64">
        <v>155</v>
      </c>
    </row>
    <row r="215" spans="1:7" ht="12.75">
      <c r="A215" s="64">
        <v>839</v>
      </c>
      <c r="B215" s="65" t="s">
        <v>284</v>
      </c>
      <c r="C215" s="64">
        <v>971</v>
      </c>
      <c r="D215" s="326">
        <v>170</v>
      </c>
      <c r="E215" s="66">
        <v>0</v>
      </c>
      <c r="F215" s="64">
        <v>0</v>
      </c>
      <c r="G215" s="64">
        <v>155</v>
      </c>
    </row>
    <row r="216" spans="1:7" ht="12.75">
      <c r="A216" s="64">
        <v>840</v>
      </c>
      <c r="B216" s="65" t="s">
        <v>285</v>
      </c>
      <c r="C216" s="64">
        <v>971</v>
      </c>
      <c r="D216" s="326">
        <v>170</v>
      </c>
      <c r="E216" s="66">
        <v>0</v>
      </c>
      <c r="F216" s="64">
        <v>0</v>
      </c>
      <c r="G216" s="64">
        <v>155</v>
      </c>
    </row>
    <row r="217" spans="1:7" ht="12.75">
      <c r="A217" s="64">
        <v>842</v>
      </c>
      <c r="B217" s="65" t="s">
        <v>286</v>
      </c>
      <c r="C217" s="64">
        <v>1500</v>
      </c>
      <c r="D217" s="326">
        <v>101</v>
      </c>
      <c r="E217" s="66">
        <v>0</v>
      </c>
      <c r="F217" s="64">
        <v>0</v>
      </c>
      <c r="G217" s="64">
        <v>0</v>
      </c>
    </row>
    <row r="218" spans="1:7" ht="12.75">
      <c r="A218" s="64">
        <v>843</v>
      </c>
      <c r="B218" s="65" t="s">
        <v>287</v>
      </c>
      <c r="C218" s="64">
        <v>1250</v>
      </c>
      <c r="D218" s="326">
        <v>134</v>
      </c>
      <c r="E218" s="66">
        <v>0</v>
      </c>
      <c r="F218" s="64">
        <v>0</v>
      </c>
      <c r="G218" s="64">
        <v>0</v>
      </c>
    </row>
    <row r="219" spans="1:7" ht="12.75">
      <c r="A219" s="64">
        <v>844</v>
      </c>
      <c r="B219" s="65" t="s">
        <v>288</v>
      </c>
      <c r="C219" s="64">
        <v>1660</v>
      </c>
      <c r="D219" s="326">
        <v>80</v>
      </c>
      <c r="E219" s="66">
        <v>0</v>
      </c>
      <c r="F219" s="64">
        <v>0</v>
      </c>
      <c r="G219" s="64">
        <v>0</v>
      </c>
    </row>
    <row r="220" spans="1:7" ht="12.75">
      <c r="A220" s="64">
        <v>849</v>
      </c>
      <c r="B220" s="65" t="s">
        <v>289</v>
      </c>
      <c r="C220" s="64">
        <v>971</v>
      </c>
      <c r="D220" s="326">
        <v>170</v>
      </c>
      <c r="E220" s="66">
        <v>0</v>
      </c>
      <c r="F220" s="64">
        <v>0</v>
      </c>
      <c r="G220" s="64">
        <v>0</v>
      </c>
    </row>
    <row r="221" spans="1:7" ht="12.75">
      <c r="A221" s="64">
        <v>900</v>
      </c>
      <c r="B221" s="65" t="s">
        <v>290</v>
      </c>
      <c r="C221" s="64">
        <v>3146</v>
      </c>
      <c r="D221" s="326">
        <v>0</v>
      </c>
      <c r="E221" s="66">
        <v>0</v>
      </c>
      <c r="F221" s="64">
        <v>0</v>
      </c>
      <c r="G221" s="64">
        <v>0</v>
      </c>
    </row>
    <row r="222" spans="1:7" ht="12.75">
      <c r="A222" s="64">
        <v>901</v>
      </c>
      <c r="B222" s="65" t="s">
        <v>291</v>
      </c>
      <c r="C222" s="64">
        <v>2913</v>
      </c>
      <c r="D222" s="326">
        <v>0</v>
      </c>
      <c r="E222" s="66">
        <v>0</v>
      </c>
      <c r="F222" s="64">
        <v>0</v>
      </c>
      <c r="G222" s="64">
        <v>0</v>
      </c>
    </row>
    <row r="223" spans="1:7" ht="12.75">
      <c r="A223" s="64">
        <v>902</v>
      </c>
      <c r="B223" s="65" t="s">
        <v>292</v>
      </c>
      <c r="C223" s="64">
        <v>2913</v>
      </c>
      <c r="D223" s="326">
        <v>0</v>
      </c>
      <c r="E223" s="66">
        <v>20</v>
      </c>
      <c r="F223" s="64">
        <v>0</v>
      </c>
      <c r="G223" s="64">
        <v>0</v>
      </c>
    </row>
    <row r="224" spans="1:7" ht="12.75">
      <c r="A224" s="64">
        <v>903</v>
      </c>
      <c r="B224" s="65" t="s">
        <v>293</v>
      </c>
      <c r="C224" s="64">
        <v>2913</v>
      </c>
      <c r="D224" s="326">
        <v>0</v>
      </c>
      <c r="E224" s="66">
        <v>0</v>
      </c>
      <c r="F224" s="64">
        <v>0</v>
      </c>
      <c r="G224" s="64">
        <v>0</v>
      </c>
    </row>
    <row r="225" spans="1:7" ht="12.75">
      <c r="A225" s="64">
        <v>904</v>
      </c>
      <c r="B225" s="65" t="s">
        <v>294</v>
      </c>
      <c r="C225" s="64">
        <v>2100</v>
      </c>
      <c r="D225" s="326">
        <v>23</v>
      </c>
      <c r="E225" s="66">
        <v>0</v>
      </c>
      <c r="F225" s="64">
        <v>0</v>
      </c>
      <c r="G225" s="64">
        <v>0</v>
      </c>
    </row>
    <row r="226" spans="1:7" ht="12.75">
      <c r="A226" s="64">
        <v>905</v>
      </c>
      <c r="B226" s="65" t="s">
        <v>295</v>
      </c>
      <c r="C226" s="64">
        <v>1800</v>
      </c>
      <c r="D226" s="326">
        <v>62</v>
      </c>
      <c r="E226" s="66">
        <v>0</v>
      </c>
      <c r="F226" s="64">
        <v>0</v>
      </c>
      <c r="G226" s="64">
        <v>0</v>
      </c>
    </row>
    <row r="227" spans="1:7" ht="12.75">
      <c r="A227" s="64">
        <v>906</v>
      </c>
      <c r="B227" s="65" t="s">
        <v>296</v>
      </c>
      <c r="C227" s="64">
        <v>1942</v>
      </c>
      <c r="D227" s="326">
        <v>43</v>
      </c>
      <c r="E227" s="66">
        <v>0</v>
      </c>
      <c r="F227" s="64">
        <v>0</v>
      </c>
      <c r="G227" s="64">
        <v>0</v>
      </c>
    </row>
    <row r="228" spans="1:7" ht="12.75">
      <c r="A228" s="64">
        <v>907</v>
      </c>
      <c r="B228" s="65" t="s">
        <v>297</v>
      </c>
      <c r="C228" s="64">
        <v>1782</v>
      </c>
      <c r="D228" s="326">
        <v>64</v>
      </c>
      <c r="E228" s="66">
        <v>0</v>
      </c>
      <c r="F228" s="64">
        <v>0</v>
      </c>
      <c r="G228" s="64">
        <v>0</v>
      </c>
    </row>
    <row r="229" spans="1:7" ht="12.75">
      <c r="A229" s="64">
        <v>908</v>
      </c>
      <c r="B229" s="65" t="s">
        <v>298</v>
      </c>
      <c r="C229" s="64">
        <v>1692</v>
      </c>
      <c r="D229" s="326">
        <v>76</v>
      </c>
      <c r="E229" s="66">
        <v>0</v>
      </c>
      <c r="F229" s="64">
        <v>0</v>
      </c>
      <c r="G229" s="64">
        <v>0</v>
      </c>
    </row>
    <row r="230" spans="1:7" ht="12.75">
      <c r="A230" s="64">
        <v>909</v>
      </c>
      <c r="B230" s="65" t="s">
        <v>299</v>
      </c>
      <c r="C230" s="64">
        <v>1592</v>
      </c>
      <c r="D230" s="326">
        <v>89</v>
      </c>
      <c r="E230" s="66">
        <v>0</v>
      </c>
      <c r="F230" s="64">
        <v>0</v>
      </c>
      <c r="G230" s="64">
        <v>0</v>
      </c>
    </row>
    <row r="231" spans="1:7" ht="12.75">
      <c r="A231" s="64">
        <v>910</v>
      </c>
      <c r="B231" s="65" t="s">
        <v>183</v>
      </c>
      <c r="C231" s="64">
        <v>1942</v>
      </c>
      <c r="D231" s="326">
        <v>43</v>
      </c>
      <c r="E231" s="66">
        <v>150</v>
      </c>
      <c r="F231" s="64">
        <v>0</v>
      </c>
      <c r="G231" s="64">
        <v>0</v>
      </c>
    </row>
    <row r="232" spans="1:7" ht="12.75">
      <c r="A232" s="64">
        <v>911</v>
      </c>
      <c r="B232" s="65" t="s">
        <v>193</v>
      </c>
      <c r="C232" s="64">
        <v>1592</v>
      </c>
      <c r="D232" s="326">
        <v>89</v>
      </c>
      <c r="E232" s="66">
        <v>0</v>
      </c>
      <c r="F232" s="64">
        <v>0</v>
      </c>
      <c r="G232" s="64">
        <v>0</v>
      </c>
    </row>
    <row r="233" spans="1:7" ht="12.75">
      <c r="A233" s="64">
        <v>912</v>
      </c>
      <c r="B233" s="65" t="s">
        <v>300</v>
      </c>
      <c r="C233" s="64">
        <v>1782</v>
      </c>
      <c r="D233" s="326">
        <v>64</v>
      </c>
      <c r="E233" s="66">
        <v>17</v>
      </c>
      <c r="F233" s="64">
        <v>0</v>
      </c>
      <c r="G233" s="64">
        <v>0</v>
      </c>
    </row>
    <row r="234" spans="1:7" ht="12.75">
      <c r="A234" s="64">
        <v>913</v>
      </c>
      <c r="B234" s="65" t="s">
        <v>301</v>
      </c>
      <c r="C234" s="64">
        <v>1700</v>
      </c>
      <c r="D234" s="326">
        <v>75</v>
      </c>
      <c r="E234" s="66">
        <v>0</v>
      </c>
      <c r="F234" s="64">
        <v>0</v>
      </c>
      <c r="G234" s="64">
        <v>0</v>
      </c>
    </row>
    <row r="235" spans="1:7" ht="12.75">
      <c r="A235" s="64">
        <v>914</v>
      </c>
      <c r="B235" s="65" t="s">
        <v>302</v>
      </c>
      <c r="C235" s="64">
        <v>1600</v>
      </c>
      <c r="D235" s="326">
        <v>88</v>
      </c>
      <c r="E235" s="66">
        <v>0</v>
      </c>
      <c r="F235" s="64">
        <v>0</v>
      </c>
      <c r="G235" s="64">
        <v>0</v>
      </c>
    </row>
    <row r="236" spans="1:7" ht="12.75">
      <c r="A236" s="64">
        <v>915</v>
      </c>
      <c r="B236" s="65" t="s">
        <v>303</v>
      </c>
      <c r="C236" s="64">
        <v>1700</v>
      </c>
      <c r="D236" s="326">
        <v>75</v>
      </c>
      <c r="E236" s="66">
        <v>150</v>
      </c>
      <c r="F236" s="64">
        <v>0</v>
      </c>
      <c r="G236" s="64">
        <v>0</v>
      </c>
    </row>
    <row r="237" spans="1:7" ht="12.75">
      <c r="A237" s="64">
        <v>916</v>
      </c>
      <c r="B237" s="65" t="s">
        <v>304</v>
      </c>
      <c r="C237" s="64">
        <v>1300</v>
      </c>
      <c r="D237" s="326">
        <v>127</v>
      </c>
      <c r="E237" s="66">
        <v>0</v>
      </c>
      <c r="F237" s="64">
        <v>0</v>
      </c>
      <c r="G237" s="64">
        <v>0</v>
      </c>
    </row>
    <row r="238" spans="1:7" ht="12.75">
      <c r="A238" s="64">
        <v>917</v>
      </c>
      <c r="B238" s="65" t="s">
        <v>305</v>
      </c>
      <c r="C238" s="64">
        <v>971</v>
      </c>
      <c r="D238" s="326">
        <v>170</v>
      </c>
      <c r="E238" s="66">
        <v>0</v>
      </c>
      <c r="F238" s="64">
        <v>0</v>
      </c>
      <c r="G238" s="64">
        <v>0</v>
      </c>
    </row>
    <row r="239" spans="1:7" ht="12.75">
      <c r="A239" s="64">
        <v>918</v>
      </c>
      <c r="B239" s="65" t="s">
        <v>201</v>
      </c>
      <c r="C239" s="64">
        <v>971</v>
      </c>
      <c r="D239" s="326">
        <v>170</v>
      </c>
      <c r="E239" s="66">
        <v>150</v>
      </c>
      <c r="F239" s="64">
        <v>0</v>
      </c>
      <c r="G239" s="64">
        <v>0</v>
      </c>
    </row>
    <row r="240" spans="1:7" ht="12.75">
      <c r="A240" s="64">
        <v>919</v>
      </c>
      <c r="B240" s="65" t="s">
        <v>306</v>
      </c>
      <c r="C240" s="64">
        <v>971</v>
      </c>
      <c r="D240" s="326">
        <v>170</v>
      </c>
      <c r="E240" s="66">
        <v>17</v>
      </c>
      <c r="F240" s="64">
        <v>0</v>
      </c>
      <c r="G240" s="64">
        <v>0</v>
      </c>
    </row>
    <row r="241" spans="1:7" ht="12.75">
      <c r="A241" s="64">
        <v>920</v>
      </c>
      <c r="B241" s="65" t="s">
        <v>307</v>
      </c>
      <c r="C241" s="64">
        <v>971</v>
      </c>
      <c r="D241" s="326">
        <v>170</v>
      </c>
      <c r="E241" s="66">
        <v>150</v>
      </c>
      <c r="F241" s="64">
        <v>0</v>
      </c>
      <c r="G241" s="64">
        <v>0</v>
      </c>
    </row>
    <row r="242" spans="1:7" ht="12.75">
      <c r="A242" s="64">
        <v>921</v>
      </c>
      <c r="B242" s="65" t="s">
        <v>308</v>
      </c>
      <c r="C242" s="64">
        <v>971</v>
      </c>
      <c r="D242" s="326">
        <v>170</v>
      </c>
      <c r="E242" s="66">
        <v>0</v>
      </c>
      <c r="F242" s="64">
        <v>0</v>
      </c>
      <c r="G242" s="64">
        <v>0</v>
      </c>
    </row>
    <row r="243" spans="1:7" ht="12.75">
      <c r="A243" s="64">
        <v>922</v>
      </c>
      <c r="B243" s="65" t="s">
        <v>309</v>
      </c>
      <c r="C243" s="64">
        <v>971</v>
      </c>
      <c r="D243" s="326">
        <v>170</v>
      </c>
      <c r="E243" s="66">
        <v>0</v>
      </c>
      <c r="F243" s="64">
        <v>0</v>
      </c>
      <c r="G243" s="64">
        <v>0</v>
      </c>
    </row>
    <row r="244" spans="1:7" ht="12.75">
      <c r="A244" s="64">
        <v>923</v>
      </c>
      <c r="B244" s="65" t="s">
        <v>310</v>
      </c>
      <c r="C244" s="64">
        <v>971</v>
      </c>
      <c r="D244" s="326">
        <v>170</v>
      </c>
      <c r="E244" s="66">
        <v>0</v>
      </c>
      <c r="F244" s="64">
        <v>0</v>
      </c>
      <c r="G244" s="64">
        <v>0</v>
      </c>
    </row>
    <row r="245" spans="1:7" ht="12.75">
      <c r="A245" s="64">
        <v>924</v>
      </c>
      <c r="B245" s="65" t="s">
        <v>311</v>
      </c>
      <c r="C245" s="64">
        <v>971</v>
      </c>
      <c r="D245" s="326">
        <v>170</v>
      </c>
      <c r="E245" s="66">
        <v>150</v>
      </c>
      <c r="F245" s="64">
        <v>0</v>
      </c>
      <c r="G245" s="64">
        <v>0</v>
      </c>
    </row>
    <row r="246" spans="1:7" ht="12.75">
      <c r="A246" s="64">
        <v>925</v>
      </c>
      <c r="B246" s="65" t="s">
        <v>103</v>
      </c>
      <c r="C246" s="64">
        <v>971</v>
      </c>
      <c r="D246" s="326">
        <v>170</v>
      </c>
      <c r="E246" s="66">
        <v>0</v>
      </c>
      <c r="F246" s="64">
        <v>0</v>
      </c>
      <c r="G246" s="64">
        <v>0</v>
      </c>
    </row>
    <row r="247" spans="1:7" ht="12.75">
      <c r="A247" s="64">
        <v>926</v>
      </c>
      <c r="B247" s="65" t="s">
        <v>225</v>
      </c>
      <c r="C247" s="64">
        <v>1500</v>
      </c>
      <c r="D247" s="326">
        <v>101</v>
      </c>
      <c r="E247" s="66">
        <v>150</v>
      </c>
      <c r="F247" s="64">
        <v>0</v>
      </c>
      <c r="G247" s="64">
        <v>0</v>
      </c>
    </row>
    <row r="248" spans="1:7" ht="12.75">
      <c r="A248" s="64">
        <v>928</v>
      </c>
      <c r="B248" s="65" t="s">
        <v>196</v>
      </c>
      <c r="C248" s="64">
        <v>1500</v>
      </c>
      <c r="D248" s="326">
        <v>101</v>
      </c>
      <c r="E248" s="66">
        <v>150</v>
      </c>
      <c r="F248" s="64">
        <v>0</v>
      </c>
      <c r="G248" s="64">
        <v>0</v>
      </c>
    </row>
    <row r="249" spans="1:7" ht="12.75">
      <c r="A249" s="64">
        <v>929</v>
      </c>
      <c r="B249" s="65" t="s">
        <v>312</v>
      </c>
      <c r="C249" s="64">
        <v>971</v>
      </c>
      <c r="D249" s="326">
        <v>170</v>
      </c>
      <c r="E249" s="66">
        <v>150</v>
      </c>
      <c r="F249" s="64">
        <v>0</v>
      </c>
      <c r="G249" s="64">
        <v>0</v>
      </c>
    </row>
    <row r="250" spans="1:7" ht="12.75">
      <c r="A250" s="64">
        <v>930</v>
      </c>
      <c r="B250" s="65" t="s">
        <v>313</v>
      </c>
      <c r="C250" s="64">
        <v>1592</v>
      </c>
      <c r="D250" s="326">
        <v>89</v>
      </c>
      <c r="E250" s="66">
        <v>0</v>
      </c>
      <c r="F250" s="64">
        <v>0</v>
      </c>
      <c r="G250" s="64">
        <v>0</v>
      </c>
    </row>
    <row r="251" spans="1:7" ht="12.75">
      <c r="A251" s="64">
        <v>931</v>
      </c>
      <c r="B251" s="65" t="s">
        <v>314</v>
      </c>
      <c r="C251" s="64">
        <v>971</v>
      </c>
      <c r="D251" s="326">
        <v>170</v>
      </c>
      <c r="E251" s="66">
        <v>0</v>
      </c>
      <c r="F251" s="64">
        <v>0</v>
      </c>
      <c r="G251" s="64">
        <v>0</v>
      </c>
    </row>
    <row r="252" spans="1:7" ht="12.75">
      <c r="A252" s="64">
        <v>932</v>
      </c>
      <c r="B252" s="65" t="s">
        <v>315</v>
      </c>
      <c r="C252" s="64">
        <v>2220</v>
      </c>
      <c r="D252" s="326">
        <v>7</v>
      </c>
      <c r="E252" s="66">
        <v>0</v>
      </c>
      <c r="F252" s="64">
        <v>0</v>
      </c>
      <c r="G252" s="64">
        <v>0</v>
      </c>
    </row>
    <row r="253" spans="1:7" ht="12.75">
      <c r="A253" s="74">
        <v>933</v>
      </c>
      <c r="B253" s="75" t="s">
        <v>316</v>
      </c>
      <c r="C253" s="74">
        <v>1580</v>
      </c>
      <c r="D253" s="326">
        <v>90</v>
      </c>
      <c r="E253" s="76">
        <v>0</v>
      </c>
      <c r="F253" s="74">
        <v>0</v>
      </c>
      <c r="G253" s="74">
        <v>0</v>
      </c>
    </row>
    <row r="254" spans="1:7" ht="12.75">
      <c r="A254" s="64">
        <v>934</v>
      </c>
      <c r="B254" s="65" t="s">
        <v>317</v>
      </c>
      <c r="C254" s="64">
        <v>922</v>
      </c>
      <c r="D254" s="326">
        <v>176</v>
      </c>
      <c r="E254" s="66">
        <v>0</v>
      </c>
      <c r="F254" s="64">
        <v>0</v>
      </c>
      <c r="G254" s="64">
        <v>0</v>
      </c>
    </row>
    <row r="255" spans="1:7" ht="12.75">
      <c r="A255" s="64">
        <v>935</v>
      </c>
      <c r="B255" s="65" t="s">
        <v>318</v>
      </c>
      <c r="C255" s="64">
        <v>971</v>
      </c>
      <c r="D255" s="326">
        <v>170</v>
      </c>
      <c r="E255" s="66">
        <v>0</v>
      </c>
      <c r="F255" s="64">
        <v>0</v>
      </c>
      <c r="G255" s="64">
        <v>0</v>
      </c>
    </row>
    <row r="256" spans="1:7" ht="12.75">
      <c r="A256" s="64">
        <v>936</v>
      </c>
      <c r="B256" s="65" t="s">
        <v>319</v>
      </c>
      <c r="C256" s="64">
        <v>1250</v>
      </c>
      <c r="D256" s="326">
        <v>134</v>
      </c>
      <c r="E256" s="66">
        <v>0</v>
      </c>
      <c r="F256" s="64">
        <v>0</v>
      </c>
      <c r="G256" s="64">
        <v>0</v>
      </c>
    </row>
    <row r="257" spans="1:7" ht="12.75">
      <c r="A257" s="71">
        <v>937</v>
      </c>
      <c r="B257" s="72" t="s">
        <v>320</v>
      </c>
      <c r="C257" s="71">
        <v>971</v>
      </c>
      <c r="D257" s="326">
        <v>170</v>
      </c>
      <c r="E257" s="73">
        <v>0</v>
      </c>
      <c r="F257" s="71">
        <v>0</v>
      </c>
      <c r="G257" s="71">
        <v>0</v>
      </c>
    </row>
    <row r="258" spans="1:7" ht="12.75">
      <c r="A258" s="64">
        <v>940</v>
      </c>
      <c r="B258" s="65" t="s">
        <v>321</v>
      </c>
      <c r="C258" s="64">
        <v>1692</v>
      </c>
      <c r="D258" s="326">
        <v>76</v>
      </c>
      <c r="E258" s="66">
        <v>0</v>
      </c>
      <c r="F258" s="64">
        <v>0</v>
      </c>
      <c r="G258" s="64">
        <v>0</v>
      </c>
    </row>
    <row r="259" spans="1:7" ht="12.75">
      <c r="A259" s="64">
        <v>941</v>
      </c>
      <c r="B259" s="65" t="s">
        <v>322</v>
      </c>
      <c r="C259" s="64">
        <v>1942</v>
      </c>
      <c r="D259" s="326">
        <v>43</v>
      </c>
      <c r="E259" s="66">
        <v>0</v>
      </c>
      <c r="F259" s="64">
        <v>0</v>
      </c>
      <c r="G259" s="64">
        <v>0</v>
      </c>
    </row>
    <row r="260" spans="1:7" ht="12.75">
      <c r="A260" s="64">
        <v>942</v>
      </c>
      <c r="B260" s="65" t="s">
        <v>323</v>
      </c>
      <c r="C260" s="64">
        <v>1782</v>
      </c>
      <c r="D260" s="326">
        <v>64</v>
      </c>
      <c r="E260" s="66">
        <v>0</v>
      </c>
      <c r="F260" s="64">
        <v>0</v>
      </c>
      <c r="G260" s="64">
        <v>0</v>
      </c>
    </row>
    <row r="261" spans="1:7" ht="12.75">
      <c r="A261" s="64">
        <v>943</v>
      </c>
      <c r="B261" s="65" t="s">
        <v>224</v>
      </c>
      <c r="C261" s="64">
        <v>1500</v>
      </c>
      <c r="D261" s="326">
        <v>101</v>
      </c>
      <c r="E261" s="66">
        <v>150</v>
      </c>
      <c r="F261" s="64">
        <v>0</v>
      </c>
      <c r="G261" s="64">
        <v>0</v>
      </c>
    </row>
    <row r="262" spans="1:7" ht="12.75">
      <c r="A262" s="64">
        <v>944</v>
      </c>
      <c r="B262" s="65" t="s">
        <v>324</v>
      </c>
      <c r="C262" s="64">
        <v>1400</v>
      </c>
      <c r="D262" s="326">
        <v>114</v>
      </c>
      <c r="E262" s="66">
        <v>0</v>
      </c>
      <c r="F262" s="64">
        <v>0</v>
      </c>
      <c r="G262" s="64">
        <v>0</v>
      </c>
    </row>
    <row r="263" spans="1:7" ht="12.75">
      <c r="A263" s="64">
        <v>945</v>
      </c>
      <c r="B263" s="65" t="s">
        <v>325</v>
      </c>
      <c r="C263" s="64">
        <v>1782</v>
      </c>
      <c r="D263" s="326">
        <v>64</v>
      </c>
      <c r="E263" s="66">
        <v>0</v>
      </c>
      <c r="F263" s="64">
        <v>0</v>
      </c>
      <c r="G263" s="64">
        <v>669</v>
      </c>
    </row>
    <row r="264" spans="1:7" ht="12.75">
      <c r="A264" s="64">
        <v>946</v>
      </c>
      <c r="B264" s="65" t="s">
        <v>259</v>
      </c>
      <c r="C264" s="64">
        <v>971</v>
      </c>
      <c r="D264" s="326">
        <v>170</v>
      </c>
      <c r="E264" s="66">
        <v>0</v>
      </c>
      <c r="F264" s="64">
        <v>0</v>
      </c>
      <c r="G264" s="64">
        <v>620</v>
      </c>
    </row>
    <row r="265" spans="1:7" ht="12.75">
      <c r="A265" s="64">
        <v>947</v>
      </c>
      <c r="B265" s="65" t="s">
        <v>326</v>
      </c>
      <c r="C265" s="64">
        <v>971</v>
      </c>
      <c r="D265" s="326">
        <v>170</v>
      </c>
      <c r="E265" s="66">
        <v>0</v>
      </c>
      <c r="F265" s="64">
        <v>0</v>
      </c>
      <c r="G265" s="64">
        <v>155</v>
      </c>
    </row>
    <row r="266" spans="1:7" ht="12.75">
      <c r="A266" s="64">
        <v>951</v>
      </c>
      <c r="B266" s="65" t="s">
        <v>211</v>
      </c>
      <c r="C266" s="64">
        <v>1500</v>
      </c>
      <c r="D266" s="326">
        <v>101</v>
      </c>
      <c r="E266" s="66">
        <v>150</v>
      </c>
      <c r="F266" s="64">
        <v>0</v>
      </c>
      <c r="G266" s="64">
        <v>0</v>
      </c>
    </row>
    <row r="267" spans="1:7" ht="12.75">
      <c r="A267" s="64">
        <v>952</v>
      </c>
      <c r="B267" s="65" t="s">
        <v>327</v>
      </c>
      <c r="C267" s="64">
        <v>971</v>
      </c>
      <c r="D267" s="326">
        <v>170</v>
      </c>
      <c r="E267" s="66">
        <v>0</v>
      </c>
      <c r="F267" s="64">
        <v>0</v>
      </c>
      <c r="G267" s="64">
        <v>155</v>
      </c>
    </row>
    <row r="268" spans="1:7" ht="12.75">
      <c r="A268" s="64">
        <v>953</v>
      </c>
      <c r="B268" s="65" t="s">
        <v>328</v>
      </c>
      <c r="C268" s="64">
        <v>971</v>
      </c>
      <c r="D268" s="326">
        <v>170</v>
      </c>
      <c r="E268" s="66">
        <v>0</v>
      </c>
      <c r="F268" s="64">
        <v>0</v>
      </c>
      <c r="G268" s="64">
        <v>155</v>
      </c>
    </row>
    <row r="269" spans="1:7" ht="12.75">
      <c r="A269" s="64">
        <v>954</v>
      </c>
      <c r="B269" s="65" t="s">
        <v>329</v>
      </c>
      <c r="C269" s="64">
        <v>1600</v>
      </c>
      <c r="D269" s="326">
        <v>88</v>
      </c>
      <c r="E269" s="66">
        <v>0</v>
      </c>
      <c r="F269" s="64">
        <v>0</v>
      </c>
      <c r="G269" s="64">
        <v>657</v>
      </c>
    </row>
    <row r="270" spans="1:7" ht="12.75">
      <c r="A270" s="64">
        <v>955</v>
      </c>
      <c r="B270" s="65" t="s">
        <v>245</v>
      </c>
      <c r="C270" s="64">
        <v>971</v>
      </c>
      <c r="D270" s="326">
        <v>170</v>
      </c>
      <c r="E270" s="66">
        <v>0</v>
      </c>
      <c r="F270" s="64">
        <v>0</v>
      </c>
      <c r="G270" s="64">
        <v>0</v>
      </c>
    </row>
    <row r="271" spans="1:7" ht="12.75">
      <c r="A271" s="64">
        <v>956</v>
      </c>
      <c r="B271" s="65" t="s">
        <v>330</v>
      </c>
      <c r="C271" s="64">
        <v>1692</v>
      </c>
      <c r="D271" s="326">
        <v>76</v>
      </c>
      <c r="E271" s="66">
        <v>0</v>
      </c>
      <c r="F271" s="64">
        <v>0</v>
      </c>
      <c r="G271" s="64">
        <v>663</v>
      </c>
    </row>
    <row r="272" spans="1:7" ht="12.75">
      <c r="A272" s="64">
        <v>957</v>
      </c>
      <c r="B272" s="65" t="s">
        <v>331</v>
      </c>
      <c r="C272" s="64">
        <v>1700</v>
      </c>
      <c r="D272" s="326">
        <v>75</v>
      </c>
      <c r="E272" s="66">
        <v>0</v>
      </c>
      <c r="F272" s="64">
        <v>0</v>
      </c>
      <c r="G272" s="64">
        <v>0</v>
      </c>
    </row>
    <row r="273" spans="1:7" ht="12.75">
      <c r="A273" s="64">
        <v>958</v>
      </c>
      <c r="B273" s="65" t="s">
        <v>332</v>
      </c>
      <c r="C273" s="64">
        <v>2913</v>
      </c>
      <c r="D273" s="326">
        <v>0</v>
      </c>
      <c r="E273" s="66">
        <v>0</v>
      </c>
      <c r="F273" s="64">
        <v>0</v>
      </c>
      <c r="G273" s="64">
        <v>0</v>
      </c>
    </row>
    <row r="274" spans="1:7" ht="12.75">
      <c r="A274" s="64">
        <v>959</v>
      </c>
      <c r="B274" s="65" t="s">
        <v>333</v>
      </c>
      <c r="C274" s="64">
        <v>2220</v>
      </c>
      <c r="D274" s="326">
        <v>7</v>
      </c>
      <c r="E274" s="66">
        <v>0</v>
      </c>
      <c r="F274" s="64">
        <v>0</v>
      </c>
      <c r="G274" s="64">
        <v>0</v>
      </c>
    </row>
    <row r="275" spans="1:7" ht="12.75">
      <c r="A275" s="64">
        <v>960</v>
      </c>
      <c r="B275" s="65" t="s">
        <v>334</v>
      </c>
      <c r="C275" s="64">
        <v>1750</v>
      </c>
      <c r="D275" s="326">
        <v>68</v>
      </c>
      <c r="E275" s="66">
        <v>0</v>
      </c>
      <c r="F275" s="64">
        <v>0</v>
      </c>
      <c r="G275" s="64">
        <v>0</v>
      </c>
    </row>
    <row r="276" spans="1:7" ht="12.75">
      <c r="A276" s="64">
        <v>961</v>
      </c>
      <c r="B276" s="65" t="s">
        <v>335</v>
      </c>
      <c r="C276" s="64">
        <v>1580</v>
      </c>
      <c r="D276" s="326">
        <v>90</v>
      </c>
      <c r="E276" s="66">
        <v>0</v>
      </c>
      <c r="F276" s="64">
        <v>0</v>
      </c>
      <c r="G276" s="64">
        <v>0</v>
      </c>
    </row>
    <row r="277" spans="1:7" ht="12.75">
      <c r="A277" s="64">
        <v>962</v>
      </c>
      <c r="B277" s="65" t="s">
        <v>336</v>
      </c>
      <c r="C277" s="64">
        <v>1580</v>
      </c>
      <c r="D277" s="326">
        <v>90</v>
      </c>
      <c r="E277" s="66">
        <v>0</v>
      </c>
      <c r="F277" s="64">
        <v>0</v>
      </c>
      <c r="G277" s="64">
        <v>0</v>
      </c>
    </row>
    <row r="278" spans="1:7" ht="12.75">
      <c r="A278" s="64">
        <v>963</v>
      </c>
      <c r="B278" s="65" t="s">
        <v>337</v>
      </c>
      <c r="C278" s="64">
        <v>951</v>
      </c>
      <c r="D278" s="326">
        <v>170</v>
      </c>
      <c r="E278" s="66">
        <v>0</v>
      </c>
      <c r="F278" s="64">
        <v>0</v>
      </c>
      <c r="G278" s="64">
        <v>0</v>
      </c>
    </row>
    <row r="279" spans="1:7" ht="12.75">
      <c r="A279" s="64">
        <v>965</v>
      </c>
      <c r="B279" s="65" t="s">
        <v>338</v>
      </c>
      <c r="C279" s="64">
        <v>2913</v>
      </c>
      <c r="D279" s="326">
        <v>0</v>
      </c>
      <c r="E279" s="66">
        <v>0</v>
      </c>
      <c r="F279" s="64">
        <v>0</v>
      </c>
      <c r="G279" s="64">
        <v>0</v>
      </c>
    </row>
    <row r="280" spans="1:7" ht="12.75">
      <c r="A280" s="64">
        <v>966</v>
      </c>
      <c r="B280" s="65" t="s">
        <v>339</v>
      </c>
      <c r="C280" s="64">
        <v>1850</v>
      </c>
      <c r="D280" s="326">
        <v>55</v>
      </c>
      <c r="E280" s="66">
        <v>0</v>
      </c>
      <c r="F280" s="64">
        <v>0</v>
      </c>
      <c r="G280" s="64">
        <v>0</v>
      </c>
    </row>
    <row r="281" spans="1:7" ht="12.75">
      <c r="A281" s="64">
        <v>967</v>
      </c>
      <c r="B281" s="65" t="s">
        <v>340</v>
      </c>
      <c r="C281" s="64">
        <v>1564</v>
      </c>
      <c r="D281" s="326">
        <v>93</v>
      </c>
      <c r="E281" s="66">
        <v>0</v>
      </c>
      <c r="F281" s="64">
        <v>0</v>
      </c>
      <c r="G281" s="64">
        <v>0</v>
      </c>
    </row>
    <row r="282" spans="1:7" ht="12.75">
      <c r="A282" s="64">
        <v>968</v>
      </c>
      <c r="B282" s="65" t="s">
        <v>286</v>
      </c>
      <c r="C282" s="64">
        <v>1500</v>
      </c>
      <c r="D282" s="326">
        <v>101</v>
      </c>
      <c r="E282" s="66">
        <v>0</v>
      </c>
      <c r="F282" s="64">
        <v>0</v>
      </c>
      <c r="G282" s="64">
        <v>0</v>
      </c>
    </row>
    <row r="283" spans="1:7" ht="12.75">
      <c r="A283" s="64">
        <v>969</v>
      </c>
      <c r="B283" s="65" t="s">
        <v>341</v>
      </c>
      <c r="C283" s="64">
        <v>971</v>
      </c>
      <c r="D283" s="326">
        <v>170</v>
      </c>
      <c r="E283" s="66">
        <v>150</v>
      </c>
      <c r="F283" s="64">
        <v>0</v>
      </c>
      <c r="G283" s="64">
        <v>0</v>
      </c>
    </row>
    <row r="284" spans="1:7" ht="12.75">
      <c r="A284" s="64">
        <v>970</v>
      </c>
      <c r="B284" s="65" t="s">
        <v>342</v>
      </c>
      <c r="C284" s="64">
        <v>1480</v>
      </c>
      <c r="D284" s="326">
        <v>104</v>
      </c>
      <c r="E284" s="66">
        <v>0</v>
      </c>
      <c r="F284" s="64">
        <v>0</v>
      </c>
      <c r="G284" s="64">
        <v>0</v>
      </c>
    </row>
    <row r="285" spans="1:7" ht="12.75">
      <c r="A285" s="64">
        <v>971</v>
      </c>
      <c r="B285" s="65" t="s">
        <v>343</v>
      </c>
      <c r="C285" s="64">
        <v>1400</v>
      </c>
      <c r="D285" s="326">
        <v>114</v>
      </c>
      <c r="E285" s="66">
        <v>150</v>
      </c>
      <c r="F285" s="64">
        <v>0</v>
      </c>
      <c r="G285" s="64">
        <v>0</v>
      </c>
    </row>
    <row r="286" spans="1:7" ht="12.75">
      <c r="A286" s="64">
        <v>972</v>
      </c>
      <c r="B286" s="65" t="s">
        <v>344</v>
      </c>
      <c r="C286" s="64">
        <v>1692</v>
      </c>
      <c r="D286" s="326">
        <v>76</v>
      </c>
      <c r="E286" s="66">
        <v>17</v>
      </c>
      <c r="F286" s="64">
        <v>0</v>
      </c>
      <c r="G286" s="64">
        <v>0</v>
      </c>
    </row>
    <row r="287" spans="1:7" ht="12.75">
      <c r="A287" s="64">
        <v>973</v>
      </c>
      <c r="B287" s="65" t="s">
        <v>345</v>
      </c>
      <c r="C287" s="64">
        <v>1592</v>
      </c>
      <c r="D287" s="326">
        <v>89</v>
      </c>
      <c r="E287" s="66">
        <v>17</v>
      </c>
      <c r="F287" s="64">
        <v>0</v>
      </c>
      <c r="G287" s="64">
        <v>0</v>
      </c>
    </row>
    <row r="288" spans="1:7" ht="12.75">
      <c r="A288" s="64">
        <v>974</v>
      </c>
      <c r="B288" s="65" t="s">
        <v>346</v>
      </c>
      <c r="C288" s="64">
        <v>1500</v>
      </c>
      <c r="D288" s="326">
        <v>101</v>
      </c>
      <c r="E288" s="66">
        <v>150</v>
      </c>
      <c r="F288" s="64">
        <v>0</v>
      </c>
      <c r="G288" s="64">
        <v>0</v>
      </c>
    </row>
    <row r="289" spans="1:7" ht="12.75">
      <c r="A289" s="64">
        <v>975</v>
      </c>
      <c r="B289" s="65" t="s">
        <v>347</v>
      </c>
      <c r="C289" s="64">
        <v>971</v>
      </c>
      <c r="D289" s="326">
        <v>170</v>
      </c>
      <c r="E289" s="66">
        <v>0</v>
      </c>
      <c r="F289" s="64">
        <v>0</v>
      </c>
      <c r="G289" s="64">
        <v>0</v>
      </c>
    </row>
    <row r="290" spans="1:7" ht="12.75">
      <c r="A290" s="64">
        <v>976</v>
      </c>
      <c r="B290" s="65" t="s">
        <v>348</v>
      </c>
      <c r="C290" s="64">
        <v>971</v>
      </c>
      <c r="D290" s="326">
        <v>170</v>
      </c>
      <c r="E290" s="66">
        <v>0</v>
      </c>
      <c r="F290" s="64">
        <v>0</v>
      </c>
      <c r="G290" s="64">
        <v>0</v>
      </c>
    </row>
    <row r="291" spans="1:7" ht="12.75">
      <c r="A291" s="64">
        <v>977</v>
      </c>
      <c r="B291" s="65" t="s">
        <v>349</v>
      </c>
      <c r="C291" s="64">
        <v>971</v>
      </c>
      <c r="D291" s="326">
        <v>170</v>
      </c>
      <c r="E291" s="66">
        <v>0</v>
      </c>
      <c r="F291" s="64">
        <v>0</v>
      </c>
      <c r="G291" s="64">
        <v>0</v>
      </c>
    </row>
    <row r="292" spans="1:7" ht="12.75">
      <c r="A292" s="64">
        <v>978</v>
      </c>
      <c r="B292" s="65" t="s">
        <v>350</v>
      </c>
      <c r="C292" s="64">
        <v>1840</v>
      </c>
      <c r="D292" s="326">
        <v>57</v>
      </c>
      <c r="E292" s="66">
        <v>0</v>
      </c>
      <c r="F292" s="64">
        <v>0</v>
      </c>
      <c r="G292" s="64">
        <v>0</v>
      </c>
    </row>
    <row r="293" spans="1:7" ht="12.75">
      <c r="A293" s="64">
        <v>979</v>
      </c>
      <c r="B293" s="65" t="s">
        <v>351</v>
      </c>
      <c r="C293" s="64">
        <v>1740</v>
      </c>
      <c r="D293" s="326">
        <v>70</v>
      </c>
      <c r="E293" s="66">
        <v>0</v>
      </c>
      <c r="F293" s="64">
        <v>0</v>
      </c>
      <c r="G293" s="64">
        <v>0</v>
      </c>
    </row>
    <row r="294" spans="1:7" ht="12.75">
      <c r="A294" s="64">
        <v>980</v>
      </c>
      <c r="B294" s="65" t="s">
        <v>352</v>
      </c>
      <c r="C294" s="64">
        <v>574</v>
      </c>
      <c r="D294" s="326">
        <v>222</v>
      </c>
      <c r="E294" s="66">
        <v>0</v>
      </c>
      <c r="F294" s="64">
        <v>0</v>
      </c>
      <c r="G294" s="64">
        <v>0</v>
      </c>
    </row>
    <row r="295" spans="1:7" ht="12.75">
      <c r="A295" s="64">
        <v>981</v>
      </c>
      <c r="B295" s="65" t="s">
        <v>353</v>
      </c>
      <c r="C295" s="64">
        <v>1782</v>
      </c>
      <c r="D295" s="326">
        <v>64</v>
      </c>
      <c r="E295" s="66">
        <v>0</v>
      </c>
      <c r="F295" s="64">
        <v>0</v>
      </c>
      <c r="G295" s="64">
        <v>0</v>
      </c>
    </row>
    <row r="296" spans="1:7" ht="12.75">
      <c r="A296" s="64">
        <v>982</v>
      </c>
      <c r="B296" s="65" t="s">
        <v>354</v>
      </c>
      <c r="C296" s="64">
        <v>1740</v>
      </c>
      <c r="D296" s="326">
        <v>70</v>
      </c>
      <c r="E296" s="66">
        <v>0</v>
      </c>
      <c r="F296" s="64">
        <v>0</v>
      </c>
      <c r="G296" s="64">
        <v>0</v>
      </c>
    </row>
    <row r="297" spans="1:7" ht="12.75">
      <c r="A297" s="64">
        <v>983</v>
      </c>
      <c r="B297" s="65" t="s">
        <v>355</v>
      </c>
      <c r="C297" s="64">
        <v>1170</v>
      </c>
      <c r="D297" s="326">
        <v>144</v>
      </c>
      <c r="E297" s="66">
        <v>0</v>
      </c>
      <c r="F297" s="64">
        <v>0</v>
      </c>
      <c r="G297" s="64">
        <v>0</v>
      </c>
    </row>
    <row r="298" spans="1:7" ht="12.75">
      <c r="A298" s="64">
        <v>984</v>
      </c>
      <c r="B298" s="65" t="s">
        <v>356</v>
      </c>
      <c r="C298" s="64">
        <v>690</v>
      </c>
      <c r="D298" s="326">
        <v>207</v>
      </c>
      <c r="E298" s="66">
        <v>0</v>
      </c>
      <c r="F298" s="64">
        <v>0</v>
      </c>
      <c r="G298" s="64">
        <v>0</v>
      </c>
    </row>
    <row r="299" spans="1:7" ht="12.75">
      <c r="A299" s="64">
        <v>985</v>
      </c>
      <c r="B299" s="65" t="s">
        <v>357</v>
      </c>
      <c r="C299" s="64">
        <v>2913</v>
      </c>
      <c r="D299" s="326">
        <v>0</v>
      </c>
      <c r="E299" s="66">
        <v>0</v>
      </c>
      <c r="F299" s="64">
        <v>0</v>
      </c>
      <c r="G299" s="64">
        <v>0</v>
      </c>
    </row>
    <row r="300" spans="1:7" ht="12.75">
      <c r="A300" s="64">
        <v>986</v>
      </c>
      <c r="B300" s="65" t="s">
        <v>358</v>
      </c>
      <c r="C300" s="64">
        <v>644</v>
      </c>
      <c r="D300" s="326">
        <v>213</v>
      </c>
      <c r="E300" s="66">
        <v>0</v>
      </c>
      <c r="F300" s="64">
        <v>0</v>
      </c>
      <c r="G300" s="64">
        <v>0</v>
      </c>
    </row>
    <row r="301" spans="1:7" ht="12.75">
      <c r="A301" s="64">
        <v>987</v>
      </c>
      <c r="B301" s="65" t="s">
        <v>200</v>
      </c>
      <c r="C301" s="64">
        <v>1170</v>
      </c>
      <c r="D301" s="326">
        <v>144</v>
      </c>
      <c r="E301" s="66">
        <v>0</v>
      </c>
      <c r="F301" s="64">
        <v>0</v>
      </c>
      <c r="G301" s="64">
        <v>0</v>
      </c>
    </row>
    <row r="302" spans="1:7" ht="12.75">
      <c r="A302" s="64">
        <v>988</v>
      </c>
      <c r="B302" s="65" t="s">
        <v>359</v>
      </c>
      <c r="C302" s="64">
        <v>2600</v>
      </c>
      <c r="D302" s="326">
        <v>0</v>
      </c>
      <c r="E302" s="66">
        <v>0</v>
      </c>
      <c r="F302" s="64">
        <v>0</v>
      </c>
      <c r="G302" s="64">
        <v>0</v>
      </c>
    </row>
    <row r="303" spans="1:7" ht="12.75">
      <c r="A303" s="64">
        <v>989</v>
      </c>
      <c r="B303" s="65" t="s">
        <v>360</v>
      </c>
      <c r="C303" s="64">
        <v>2840</v>
      </c>
      <c r="D303" s="326">
        <v>0</v>
      </c>
      <c r="E303" s="66">
        <v>0</v>
      </c>
      <c r="F303" s="64">
        <v>0</v>
      </c>
      <c r="G303" s="64">
        <v>0</v>
      </c>
    </row>
    <row r="304" spans="1:7" ht="12.75">
      <c r="A304" s="64">
        <v>990</v>
      </c>
      <c r="B304" s="65" t="s">
        <v>361</v>
      </c>
      <c r="C304" s="64">
        <v>2100</v>
      </c>
      <c r="D304" s="326">
        <v>23</v>
      </c>
      <c r="E304" s="66">
        <v>0</v>
      </c>
      <c r="F304" s="64">
        <v>0</v>
      </c>
      <c r="G304" s="64">
        <v>0</v>
      </c>
    </row>
    <row r="305" spans="1:7" ht="12.75">
      <c r="A305" s="64">
        <v>991</v>
      </c>
      <c r="B305" s="65" t="s">
        <v>362</v>
      </c>
      <c r="C305" s="64">
        <v>1850</v>
      </c>
      <c r="D305" s="326">
        <v>55</v>
      </c>
      <c r="E305" s="66">
        <v>0</v>
      </c>
      <c r="F305" s="64">
        <v>0</v>
      </c>
      <c r="G305" s="64">
        <v>0</v>
      </c>
    </row>
    <row r="306" spans="1:7" ht="12.75">
      <c r="A306" s="64">
        <v>992</v>
      </c>
      <c r="B306" s="65" t="s">
        <v>363</v>
      </c>
      <c r="C306" s="64">
        <v>2840</v>
      </c>
      <c r="D306" s="326">
        <v>0</v>
      </c>
      <c r="E306" s="66">
        <v>0</v>
      </c>
      <c r="F306" s="64">
        <v>0</v>
      </c>
      <c r="G306" s="64">
        <v>0</v>
      </c>
    </row>
    <row r="307" spans="1:7" ht="12.75">
      <c r="A307" s="64">
        <v>993</v>
      </c>
      <c r="B307" s="65" t="s">
        <v>364</v>
      </c>
      <c r="C307" s="64">
        <v>2913</v>
      </c>
      <c r="D307" s="326">
        <v>0</v>
      </c>
      <c r="E307" s="66">
        <v>0</v>
      </c>
      <c r="F307" s="64">
        <v>0</v>
      </c>
      <c r="G307" s="64">
        <v>0</v>
      </c>
    </row>
    <row r="308" spans="1:7" ht="12.75">
      <c r="A308" s="64">
        <v>994</v>
      </c>
      <c r="B308" s="65" t="s">
        <v>365</v>
      </c>
      <c r="C308" s="64">
        <v>1580</v>
      </c>
      <c r="D308" s="326">
        <v>90</v>
      </c>
      <c r="E308" s="66">
        <v>0</v>
      </c>
      <c r="F308" s="64">
        <v>0</v>
      </c>
      <c r="G308" s="64">
        <v>0</v>
      </c>
    </row>
    <row r="309" spans="1:7" ht="12.75">
      <c r="A309" s="64">
        <v>995</v>
      </c>
      <c r="B309" s="65" t="s">
        <v>366</v>
      </c>
      <c r="C309" s="64">
        <v>1564</v>
      </c>
      <c r="D309" s="326">
        <v>93</v>
      </c>
      <c r="E309" s="66">
        <v>0</v>
      </c>
      <c r="F309" s="64">
        <v>0</v>
      </c>
      <c r="G309" s="64">
        <v>0</v>
      </c>
    </row>
    <row r="310" spans="1:7" ht="12.75">
      <c r="A310" s="64">
        <v>996</v>
      </c>
      <c r="B310" s="65" t="s">
        <v>103</v>
      </c>
      <c r="C310" s="64">
        <v>1480</v>
      </c>
      <c r="D310" s="326">
        <v>104</v>
      </c>
      <c r="E310" s="66">
        <v>0</v>
      </c>
      <c r="F310" s="64">
        <v>0</v>
      </c>
      <c r="G310" s="64">
        <v>0</v>
      </c>
    </row>
    <row r="311" spans="1:7" ht="12.75">
      <c r="A311" s="64">
        <v>997</v>
      </c>
      <c r="B311" s="65" t="s">
        <v>367</v>
      </c>
      <c r="C311" s="64">
        <v>1564</v>
      </c>
      <c r="D311" s="326">
        <v>93</v>
      </c>
      <c r="E311" s="66">
        <v>0</v>
      </c>
      <c r="F311" s="64">
        <v>0</v>
      </c>
      <c r="G311" s="64">
        <v>0</v>
      </c>
    </row>
    <row r="312" spans="1:7" ht="12.75">
      <c r="A312" s="64">
        <v>998</v>
      </c>
      <c r="B312" s="65" t="s">
        <v>368</v>
      </c>
      <c r="C312" s="64">
        <v>2220</v>
      </c>
      <c r="D312" s="326">
        <v>7</v>
      </c>
      <c r="E312" s="66">
        <v>0</v>
      </c>
      <c r="F312" s="64">
        <v>0</v>
      </c>
      <c r="G312" s="64">
        <v>0</v>
      </c>
    </row>
    <row r="313" spans="1:7" ht="12.75">
      <c r="A313" s="64">
        <v>999</v>
      </c>
      <c r="B313" s="65" t="s">
        <v>369</v>
      </c>
      <c r="C313" s="64">
        <v>3146</v>
      </c>
      <c r="D313" s="326">
        <v>0</v>
      </c>
      <c r="E313" s="66">
        <v>0</v>
      </c>
      <c r="F313" s="64">
        <v>0</v>
      </c>
      <c r="G313" s="64">
        <v>0</v>
      </c>
    </row>
    <row r="314" spans="1:7" ht="13.5" thickBot="1">
      <c r="A314" s="64">
        <v>666</v>
      </c>
      <c r="B314" s="65" t="s">
        <v>370</v>
      </c>
      <c r="C314" s="64" t="s">
        <v>371</v>
      </c>
      <c r="D314" s="326">
        <v>0</v>
      </c>
      <c r="E314" s="77">
        <v>0</v>
      </c>
      <c r="F314" s="78">
        <v>0</v>
      </c>
      <c r="G314" s="78">
        <v>0</v>
      </c>
    </row>
  </sheetData>
  <sheetProtection password="C9B5" sheet="1" objects="1" scenarios="1"/>
  <hyperlinks>
    <hyperlink ref="B1" location="'recibo de sueldo'!A1" display="Volver al simulador"/>
  </hyperlinks>
  <printOptions/>
  <pageMargins left="0.75" right="0.75" top="1" bottom="1" header="0" footer="0"/>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Hoja2">
    <tabColor indexed="15"/>
  </sheetPr>
  <dimension ref="A1:F45"/>
  <sheetViews>
    <sheetView showGridLines="0" view="pageBreakPreview" zoomScaleSheetLayoutView="100" workbookViewId="0" topLeftCell="A1">
      <selection activeCell="A1" sqref="A1"/>
    </sheetView>
  </sheetViews>
  <sheetFormatPr defaultColWidth="11.421875" defaultRowHeight="12.75"/>
  <cols>
    <col min="1" max="1" width="9.28125" style="0" customWidth="1"/>
    <col min="2" max="2" width="9.8515625" style="0" customWidth="1"/>
    <col min="3" max="3" width="26.57421875" style="0" customWidth="1"/>
    <col min="4" max="4" width="10.421875" style="0" customWidth="1"/>
    <col min="5" max="5" width="13.57421875" style="0" customWidth="1"/>
    <col min="6" max="6" width="12.00390625" style="0" customWidth="1"/>
  </cols>
  <sheetData>
    <row r="1" ht="14.25" customHeight="1">
      <c r="A1" s="493" t="s">
        <v>547</v>
      </c>
    </row>
    <row r="2" spans="1:6" ht="12.75">
      <c r="A2" s="394" t="str">
        <f>'recibo de sueldo'!B135</f>
        <v>CARGO</v>
      </c>
      <c r="B2" s="394" t="str">
        <f>'recibo de sueldo'!C135</f>
        <v>PUNTOS basicos</v>
      </c>
      <c r="C2" s="394" t="str">
        <f>'recibo de sueldo'!D135</f>
        <v> tarea DIFER.</v>
      </c>
      <c r="D2" s="394" t="str">
        <f>'recibo de sueldo'!E135</f>
        <v>Prol JORN</v>
      </c>
      <c r="E2" s="394" t="str">
        <f>'recibo de sueldo'!F135</f>
        <v>jorn Compl</v>
      </c>
      <c r="F2" s="394" t="str">
        <f>'recibo de sueldo'!G135</f>
        <v>Comp Básico</v>
      </c>
    </row>
    <row r="3" spans="1:6" ht="12.75">
      <c r="A3" s="402">
        <f>'recibo de sueldo'!B136</f>
        <v>749</v>
      </c>
      <c r="B3" s="393">
        <f>'recibo de sueldo'!C136</f>
        <v>971</v>
      </c>
      <c r="C3" s="393">
        <f>'recibo de sueldo'!D136</f>
        <v>0</v>
      </c>
      <c r="D3" s="393">
        <f>'recibo de sueldo'!E136</f>
        <v>0</v>
      </c>
      <c r="E3" s="393">
        <f>'recibo de sueldo'!F136</f>
        <v>0</v>
      </c>
      <c r="F3" s="393">
        <f>'recibo de sueldo'!G136</f>
        <v>170</v>
      </c>
    </row>
    <row r="4" spans="1:6" ht="12.75">
      <c r="A4" s="393" t="str">
        <f>'recibo de sueldo'!B137</f>
        <v>NOMBRE del cargo</v>
      </c>
      <c r="B4" s="393"/>
      <c r="C4" s="402" t="str">
        <f>'recibo de sueldo'!D137</f>
        <v> MAESTRO DE GRADO</v>
      </c>
      <c r="D4" s="393"/>
      <c r="E4" s="393"/>
      <c r="F4" s="393"/>
    </row>
    <row r="6" spans="2:4" ht="12.75">
      <c r="B6" s="393" t="str">
        <f>'recibo de sueldo'!C140</f>
        <v>Años de antigüedad</v>
      </c>
      <c r="C6" s="393"/>
      <c r="D6" s="402">
        <f>'recibo de sueldo'!E140</f>
        <v>0</v>
      </c>
    </row>
    <row r="7" ht="13.5" thickBot="1">
      <c r="D7" s="456">
        <f>'recibo de sueldo'!E141</f>
        <v>0</v>
      </c>
    </row>
    <row r="8" spans="2:6" ht="13.5" thickBot="1">
      <c r="B8" s="430" t="str">
        <f>'recibo de sueldo'!C142</f>
        <v>Puntos básicos</v>
      </c>
      <c r="C8" s="457">
        <f>'recibo de sueldo'!E142</f>
        <v>971</v>
      </c>
      <c r="D8" s="409" t="str">
        <f>'recibo de sueldo'!F142</f>
        <v>Puntos de jornada completa</v>
      </c>
      <c r="E8" s="409"/>
      <c r="F8" s="431">
        <f>'recibo de sueldo'!H142</f>
        <v>0</v>
      </c>
    </row>
    <row r="10" ht="13.5" thickBot="1">
      <c r="B10" s="395" t="str">
        <f>'recibo de sueldo'!C144</f>
        <v>Octubre de 2008 </v>
      </c>
    </row>
    <row r="11" spans="1:5" ht="13.5" thickBot="1">
      <c r="A11" s="453" t="str">
        <f>'recibo de sueldo'!B145</f>
        <v>CODIGO</v>
      </c>
      <c r="B11" s="453" t="str">
        <f>'recibo de sueldo'!C145</f>
        <v>PORCENT</v>
      </c>
      <c r="C11" s="453" t="str">
        <f>'recibo de sueldo'!D145</f>
        <v>CONCEPTO</v>
      </c>
      <c r="D11" s="453" t="str">
        <f>'recibo de sueldo'!E145</f>
        <v>HABERES</v>
      </c>
      <c r="E11" s="453" t="str">
        <f>'recibo de sueldo'!F145</f>
        <v>DESCUENTOS</v>
      </c>
    </row>
    <row r="12" spans="1:5" ht="12.75">
      <c r="A12" s="432" t="str">
        <f>'recibo de sueldo'!B146</f>
        <v>001</v>
      </c>
      <c r="B12" s="406">
        <f>'recibo de sueldo'!C146</f>
        <v>0</v>
      </c>
      <c r="C12" s="406" t="str">
        <f>'recibo de sueldo'!D146</f>
        <v>Asignación de la categoría</v>
      </c>
      <c r="D12" s="407">
        <f>'recibo de sueldo'!E146</f>
        <v>680.8652000000001</v>
      </c>
      <c r="E12" s="406"/>
    </row>
    <row r="13" spans="1:5" ht="12.75">
      <c r="A13" s="421" t="str">
        <f>'recibo de sueldo'!B147</f>
        <v>002</v>
      </c>
      <c r="B13" s="393">
        <f>'recibo de sueldo'!C147</f>
        <v>0</v>
      </c>
      <c r="C13" s="393" t="str">
        <f>'recibo de sueldo'!D147</f>
        <v>Complemento de Básico</v>
      </c>
      <c r="D13" s="398">
        <f>'recibo de sueldo'!E147</f>
        <v>119.20400000000001</v>
      </c>
      <c r="E13" s="393"/>
    </row>
    <row r="14" spans="1:5" ht="12.75">
      <c r="A14" s="421" t="str">
        <f>'recibo de sueldo'!B148</f>
        <v>006</v>
      </c>
      <c r="B14" s="393">
        <f>'recibo de sueldo'!C148</f>
        <v>0</v>
      </c>
      <c r="C14" s="393" t="str">
        <f>'recibo de sueldo'!D148</f>
        <v>Adic. Art. 2 y 3 Dcrto. 5863/05</v>
      </c>
      <c r="D14" s="398">
        <f>'recibo de sueldo'!E148</f>
        <v>180</v>
      </c>
      <c r="E14" s="393"/>
    </row>
    <row r="15" spans="1:5" ht="12.75">
      <c r="A15" s="421" t="str">
        <f>'recibo de sueldo'!B149</f>
        <v>010</v>
      </c>
      <c r="B15" s="397">
        <f>'recibo de sueldo'!C149</f>
        <v>0</v>
      </c>
      <c r="C15" s="393" t="str">
        <f>'recibo de sueldo'!D149</f>
        <v>Antigüedad</v>
      </c>
      <c r="D15" s="398">
        <f>'recibo de sueldo'!E149</f>
        <v>0</v>
      </c>
      <c r="E15" s="393"/>
    </row>
    <row r="16" spans="1:5" ht="12.75">
      <c r="A16" s="421" t="str">
        <f>'recibo de sueldo'!B150</f>
        <v>014</v>
      </c>
      <c r="B16" s="393">
        <f>'recibo de sueldo'!C150</f>
        <v>0</v>
      </c>
      <c r="C16" s="393" t="str">
        <f>'recibo de sueldo'!D150</f>
        <v>Product. Dcrto. 5863/05</v>
      </c>
      <c r="D16" s="398">
        <f>'recibo de sueldo'!E150</f>
        <v>12.600000000000001</v>
      </c>
      <c r="E16" s="393"/>
    </row>
    <row r="17" spans="1:5" ht="12.75">
      <c r="A17" s="421" t="str">
        <f>'recibo de sueldo'!B151</f>
        <v>188</v>
      </c>
      <c r="B17" s="397">
        <f>'recibo de sueldo'!C151</f>
        <v>0.07</v>
      </c>
      <c r="C17" s="393" t="str">
        <f>'recibo de sueldo'!D151</f>
        <v>Plus productividad docente</v>
      </c>
      <c r="D17" s="398">
        <f>'recibo de sueldo'!E151</f>
        <v>56.00484400000001</v>
      </c>
      <c r="E17" s="393"/>
    </row>
    <row r="18" spans="1:5" ht="12.75">
      <c r="A18" s="421" t="str">
        <f>'recibo de sueldo'!B152</f>
        <v>052</v>
      </c>
      <c r="B18" s="393">
        <f>'recibo de sueldo'!C152</f>
        <v>0</v>
      </c>
      <c r="C18" s="393" t="str">
        <f>'recibo de sueldo'!D152</f>
        <v>Prolongación de Jornada</v>
      </c>
      <c r="D18" s="398">
        <f>'recibo de sueldo'!E152</f>
        <v>0</v>
      </c>
      <c r="E18" s="393"/>
    </row>
    <row r="19" spans="1:5" ht="12.75">
      <c r="A19" s="421" t="str">
        <f>'recibo de sueldo'!B153</f>
        <v>016</v>
      </c>
      <c r="B19" s="393">
        <f>'recibo de sueldo'!C153</f>
        <v>0</v>
      </c>
      <c r="C19" s="393" t="str">
        <f>'recibo de sueldo'!D153</f>
        <v>Función diferencial docente</v>
      </c>
      <c r="D19" s="398">
        <f>'recibo de sueldo'!E153</f>
        <v>0</v>
      </c>
      <c r="E19" s="393"/>
    </row>
    <row r="20" spans="1:5" ht="12.75">
      <c r="A20" s="421" t="str">
        <f>'recibo de sueldo'!B154</f>
        <v>078</v>
      </c>
      <c r="B20" s="393">
        <f>'recibo de sueldo'!C154</f>
        <v>0</v>
      </c>
      <c r="C20" s="393" t="str">
        <f>'recibo de sueldo'!D154</f>
        <v>Bonific Ubic Escuela (ZONA)</v>
      </c>
      <c r="D20" s="398">
        <f>'recibo de sueldo'!E154</f>
        <v>0</v>
      </c>
      <c r="E20" s="393"/>
    </row>
    <row r="21" spans="1:5" ht="12.75">
      <c r="A21" s="421" t="str">
        <f>'recibo de sueldo'!B155</f>
        <v>172</v>
      </c>
      <c r="B21" s="393">
        <f>'recibo de sueldo'!C155</f>
        <v>0</v>
      </c>
      <c r="C21" s="393" t="str">
        <f>'recibo de sueldo'!D155</f>
        <v>Adicional para mínimo</v>
      </c>
      <c r="D21" s="398">
        <f>'recibo de sueldo'!E155</f>
        <v>391.71646862399984</v>
      </c>
      <c r="E21" s="393"/>
    </row>
    <row r="22" spans="1:5" ht="12.75">
      <c r="A22" s="421" t="str">
        <f>'recibo de sueldo'!B156</f>
        <v>Varios</v>
      </c>
      <c r="B22" s="393" t="str">
        <f>'recibo de sueldo'!C156</f>
        <v>Total Asignaciones Familiares</v>
      </c>
      <c r="C22" s="393"/>
      <c r="D22" s="398">
        <f>'recibo de sueldo'!E156</f>
        <v>0</v>
      </c>
      <c r="E22" s="393"/>
    </row>
    <row r="23" spans="1:5" ht="13.5" thickBot="1">
      <c r="A23" s="421"/>
      <c r="B23" s="393"/>
      <c r="C23" s="446" t="str">
        <f>'recibo de sueldo'!D157</f>
        <v>Sueldo líquido provincia</v>
      </c>
      <c r="D23" s="445">
        <f>'recibo de sueldo'!E157</f>
        <v>1440.390512624</v>
      </c>
      <c r="E23" s="393"/>
    </row>
    <row r="24" spans="1:5" ht="12.75">
      <c r="A24" s="421" t="str">
        <f>'recibo de sueldo'!B158</f>
        <v>084</v>
      </c>
      <c r="B24" s="393">
        <f>'recibo de sueldo'!C158</f>
        <v>1</v>
      </c>
      <c r="C24" s="406" t="str">
        <f>'recibo de sueldo'!D158</f>
        <v>Anticipo FONID</v>
      </c>
      <c r="D24" s="407">
        <f>'recibo de sueldo'!E158</f>
        <v>110</v>
      </c>
      <c r="E24" s="393"/>
    </row>
    <row r="25" spans="1:5" ht="12.75">
      <c r="A25" s="421" t="str">
        <f>'recibo de sueldo'!B159</f>
        <v>099</v>
      </c>
      <c r="B25" s="393">
        <f>'recibo de sueldo'!C159</f>
        <v>0</v>
      </c>
      <c r="C25" s="393" t="str">
        <f>'recibo de sueldo'!D159</f>
        <v>FONID 2006</v>
      </c>
      <c r="D25" s="398">
        <f>'recibo de sueldo'!E159</f>
        <v>0</v>
      </c>
      <c r="E25" s="393"/>
    </row>
    <row r="26" spans="1:5" ht="12.75">
      <c r="A26" s="421" t="str">
        <f>'recibo de sueldo'!B160</f>
        <v>113</v>
      </c>
      <c r="B26" s="393">
        <f>'recibo de sueldo'!C160</f>
        <v>1</v>
      </c>
      <c r="C26" s="393" t="str">
        <f>'recibo de sueldo'!D160</f>
        <v>Ant. Comp Nación</v>
      </c>
      <c r="D26" s="398">
        <f>'recibo de sueldo'!E160</f>
        <v>100</v>
      </c>
      <c r="E26" s="393"/>
    </row>
    <row r="27" spans="1:5" ht="13.5" thickBot="1">
      <c r="A27" s="421"/>
      <c r="B27" s="393"/>
      <c r="C27" s="446" t="str">
        <f>'recibo de sueldo'!D161</f>
        <v>Total haberes</v>
      </c>
      <c r="D27" s="445">
        <f>'recibo de sueldo'!E161</f>
        <v>1650.390512624</v>
      </c>
      <c r="E27" s="393"/>
    </row>
    <row r="28" spans="1:5" ht="12.75">
      <c r="A28" s="421" t="str">
        <f>'recibo de sueldo'!B162</f>
        <v>440</v>
      </c>
      <c r="B28" s="393"/>
      <c r="C28" s="406" t="str">
        <f>'recibo de sueldo'!D162</f>
        <v>Reajuste cod 188</v>
      </c>
      <c r="D28" s="407">
        <f>'recibo de sueldo'!E162</f>
        <v>0</v>
      </c>
      <c r="E28" s="393"/>
    </row>
    <row r="29" spans="1:5" ht="12.75">
      <c r="A29" s="421" t="str">
        <f>'recibo de sueldo'!B163</f>
        <v>502</v>
      </c>
      <c r="B29" s="397">
        <f>'recibo de sueldo'!C163</f>
        <v>0.16</v>
      </c>
      <c r="C29" s="393" t="str">
        <f>'recibo de sueldo'!D163</f>
        <v> Ap jubilat</v>
      </c>
      <c r="D29" s="393"/>
      <c r="E29" s="398">
        <f>'recibo de sueldo'!F163</f>
        <v>-167.78784704000003</v>
      </c>
    </row>
    <row r="30" spans="1:5" ht="12.75">
      <c r="A30" s="421" t="str">
        <f>'recibo de sueldo'!B164</f>
        <v>504</v>
      </c>
      <c r="B30" s="454">
        <f>'recibo de sueldo'!C164</f>
        <v>0.006</v>
      </c>
      <c r="C30" s="393" t="str">
        <f>'recibo de sueldo'!D164</f>
        <v> Ley 4035</v>
      </c>
      <c r="D30" s="393"/>
      <c r="E30" s="398">
        <f>'recibo de sueldo'!F164</f>
        <v>-6.292044264</v>
      </c>
    </row>
    <row r="31" spans="1:5" ht="12.75">
      <c r="A31" s="421" t="str">
        <f>'recibo de sueldo'!B165</f>
        <v>505</v>
      </c>
      <c r="B31" s="397">
        <f>'recibo de sueldo'!C165</f>
        <v>0.03</v>
      </c>
      <c r="C31" s="393" t="str">
        <f>'recibo de sueldo'!D165</f>
        <v>Ob social</v>
      </c>
      <c r="D31" s="393"/>
      <c r="E31" s="398">
        <f>'recibo de sueldo'!F165</f>
        <v>-31.460221320000002</v>
      </c>
    </row>
    <row r="32" spans="1:5" ht="12.75">
      <c r="A32" s="421" t="str">
        <f>'recibo de sueldo'!B166</f>
        <v>510</v>
      </c>
      <c r="B32" s="393"/>
      <c r="C32" s="393" t="str">
        <f>'recibo de sueldo'!D166</f>
        <v>Seg vida</v>
      </c>
      <c r="D32" s="393"/>
      <c r="E32" s="393">
        <f>'recibo de sueldo'!F166</f>
        <v>0</v>
      </c>
    </row>
    <row r="33" spans="1:5" ht="12.75">
      <c r="A33" s="393"/>
      <c r="B33" s="397">
        <f>'recibo de sueldo'!$C$167</f>
        <v>0</v>
      </c>
      <c r="C33" s="393" t="str">
        <f>'recibo de sueldo'!D167</f>
        <v>Otro desc</v>
      </c>
      <c r="D33" s="393"/>
      <c r="E33" s="393">
        <f>'recibo de sueldo'!F167</f>
        <v>0</v>
      </c>
    </row>
    <row r="34" spans="1:5" ht="13.5" thickBot="1">
      <c r="A34" s="393"/>
      <c r="B34" s="393"/>
      <c r="C34" s="446" t="str">
        <f>'recibo de sueldo'!D168</f>
        <v>Descuentos</v>
      </c>
      <c r="D34" s="444"/>
      <c r="E34" s="445">
        <f>'recibo de sueldo'!F168</f>
        <v>-205.54011262400002</v>
      </c>
    </row>
    <row r="35" spans="1:5" ht="13.5" thickBot="1">
      <c r="A35" s="393"/>
      <c r="B35" s="403"/>
      <c r="C35" s="455"/>
      <c r="D35" s="455"/>
      <c r="E35" s="406"/>
    </row>
    <row r="36" spans="1:5" ht="16.5" thickBot="1">
      <c r="A36" s="404"/>
      <c r="B36" s="408" t="str">
        <f>'recibo de sueldo'!C170</f>
        <v>Sueldo líquido</v>
      </c>
      <c r="C36" s="409"/>
      <c r="D36" s="410">
        <f>'recibo de sueldo'!E170</f>
        <v>1444.8503999999998</v>
      </c>
      <c r="E36" s="404"/>
    </row>
    <row r="38" ht="12.75">
      <c r="D38" s="395" t="str">
        <f>'recibo de sueldo'!E175</f>
        <v>Descuentos con aguinaldo</v>
      </c>
    </row>
    <row r="39" spans="1:5" ht="12.75">
      <c r="A39" s="395" t="str">
        <f>'recibo de sueldo'!B176</f>
        <v>Medio Aguinaldo</v>
      </c>
      <c r="D39" s="393">
        <f>'recibo de sueldo'!E176</f>
        <v>502</v>
      </c>
      <c r="E39" s="398">
        <f>'recibo de sueldo'!F176</f>
        <v>-251.68177056000002</v>
      </c>
    </row>
    <row r="40" spans="1:5" ht="12.75">
      <c r="A40" s="393" t="str">
        <f>'recibo de sueldo'!B177</f>
        <v>código 100</v>
      </c>
      <c r="B40" s="393"/>
      <c r="C40" s="400">
        <f>'recibo de sueldo'!D177</f>
        <v>524.337022</v>
      </c>
      <c r="D40" s="393">
        <f>'recibo de sueldo'!E177</f>
        <v>504</v>
      </c>
      <c r="E40" s="398">
        <f>'recibo de sueldo'!F177</f>
        <v>-9.438066396</v>
      </c>
    </row>
    <row r="41" spans="1:5" ht="12.75">
      <c r="A41" s="393" t="str">
        <f>'recibo de sueldo'!B178</f>
        <v>código 186 (No remun)</v>
      </c>
      <c r="B41" s="393"/>
      <c r="C41" s="401">
        <f>'recibo de sueldo'!D178</f>
        <v>195.85823431199992</v>
      </c>
      <c r="D41" s="393">
        <f>'recibo de sueldo'!E178</f>
        <v>505</v>
      </c>
      <c r="E41" s="398">
        <f>'recibo de sueldo'!F178</f>
        <v>-47.190331979999996</v>
      </c>
    </row>
    <row r="42" ht="13.5" thickBot="1">
      <c r="E42" s="396"/>
    </row>
    <row r="43" spans="3:5" ht="12.75">
      <c r="C43" s="412" t="str">
        <f>'recibo de sueldo'!D180</f>
        <v>Sueldo líquido incluyendo aguinaldo</v>
      </c>
      <c r="D43" s="416"/>
      <c r="E43" s="449">
        <f>'recibo de sueldo'!F180</f>
        <v>2062.2756</v>
      </c>
    </row>
    <row r="44" spans="3:5" ht="12.75">
      <c r="C44" s="413"/>
      <c r="D44" s="404"/>
      <c r="E44" s="452"/>
    </row>
    <row r="45" spans="3:5" ht="13.5" thickBot="1">
      <c r="C45" s="414" t="str">
        <f>'recibo de sueldo'!D182</f>
        <v>Aguinaldo de bolsillo</v>
      </c>
      <c r="D45" s="417"/>
      <c r="E45" s="440">
        <f>'recibo de sueldo'!F182</f>
        <v>617.4252000000001</v>
      </c>
    </row>
  </sheetData>
  <hyperlinks>
    <hyperlink ref="A1" location="'recibo de sueldo'!A1" display=" ←"/>
  </hyperlinks>
  <printOptions/>
  <pageMargins left="0.5905511811023623" right="0.5905511811023623" top="0.7874015748031497" bottom="0.7874015748031497" header="0" footer="0"/>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Hoja4">
    <tabColor indexed="21"/>
  </sheetPr>
  <dimension ref="A1:E41"/>
  <sheetViews>
    <sheetView showGridLines="0" view="pageBreakPreview" zoomScaleSheetLayoutView="100" workbookViewId="0" topLeftCell="A13">
      <selection activeCell="E25" sqref="E25"/>
    </sheetView>
  </sheetViews>
  <sheetFormatPr defaultColWidth="11.421875" defaultRowHeight="12.75"/>
  <cols>
    <col min="1" max="1" width="8.140625" style="0" customWidth="1"/>
    <col min="2" max="2" width="8.7109375" style="0" customWidth="1"/>
    <col min="3" max="3" width="26.421875" style="0" customWidth="1"/>
    <col min="4" max="4" width="11.00390625" style="0" customWidth="1"/>
    <col min="5" max="5" width="13.57421875" style="0" customWidth="1"/>
  </cols>
  <sheetData>
    <row r="1" ht="18">
      <c r="A1" s="492" t="s">
        <v>547</v>
      </c>
    </row>
    <row r="2" ht="15.75">
      <c r="C2" s="418" t="str">
        <f>'recibo de sueldo'!D188</f>
        <v>HORAS DE NIVEL MEDIO</v>
      </c>
    </row>
    <row r="3" ht="13.5" thickBot="1"/>
    <row r="4" spans="2:4" ht="12.75">
      <c r="B4" s="412" t="str">
        <f>'recibo de sueldo'!C190</f>
        <v>Número de horas</v>
      </c>
      <c r="C4" s="416"/>
      <c r="D4" s="419">
        <f>'recibo de sueldo'!E190</f>
        <v>36</v>
      </c>
    </row>
    <row r="5" spans="2:4" ht="13.5" thickBot="1">
      <c r="B5" s="414" t="str">
        <f>'recibo de sueldo'!C191</f>
        <v>Años de Antigüedad</v>
      </c>
      <c r="C5" s="417"/>
      <c r="D5" s="420">
        <f>'recibo de sueldo'!E191</f>
        <v>15</v>
      </c>
    </row>
    <row r="6" ht="13.5" thickBot="1">
      <c r="D6" s="467">
        <f>'recibo de sueldo'!E192</f>
        <v>0.7</v>
      </c>
    </row>
    <row r="7" spans="2:4" ht="12.75">
      <c r="B7" s="412" t="str">
        <f>'recibo de sueldo'!C194</f>
        <v>Nº horas que cobran código 06</v>
      </c>
      <c r="C7" s="458"/>
      <c r="D7" s="460">
        <f>'recibo de sueldo'!E194</f>
        <v>30</v>
      </c>
    </row>
    <row r="8" spans="2:4" ht="12.75">
      <c r="B8" s="413" t="str">
        <f>'recibo de sueldo'!C195</f>
        <v>Nº horas que cobran incentivo</v>
      </c>
      <c r="C8" s="426"/>
      <c r="D8" s="466">
        <f>'recibo de sueldo'!E195</f>
        <v>30</v>
      </c>
    </row>
    <row r="9" spans="2:4" ht="13.5" thickBot="1">
      <c r="B9" s="414" t="str">
        <f>'recibo de sueldo'!C196</f>
        <v>Nº horas que cobran código 113</v>
      </c>
      <c r="C9" s="417"/>
      <c r="D9" s="420">
        <f>'recibo de sueldo'!E196</f>
        <v>30</v>
      </c>
    </row>
    <row r="10" ht="13.5" thickBot="1"/>
    <row r="11" spans="2:4" ht="13.5" thickBot="1">
      <c r="B11" s="430" t="str">
        <f>'recibo de sueldo'!C198</f>
        <v>Puntos básicos</v>
      </c>
      <c r="C11" s="409"/>
      <c r="D11" s="431">
        <f>'recibo de sueldo'!E198</f>
        <v>2330.28</v>
      </c>
    </row>
    <row r="13" ht="13.5" thickBot="1">
      <c r="B13" s="395" t="str">
        <f>'recibo de sueldo'!C200</f>
        <v>Octubre de 2008 </v>
      </c>
    </row>
    <row r="14" spans="1:5" ht="13.5" thickBot="1">
      <c r="A14" s="433" t="str">
        <f>'recibo de sueldo'!B201</f>
        <v>CODIGO</v>
      </c>
      <c r="B14" s="434" t="str">
        <f>'recibo de sueldo'!C201</f>
        <v>PORCENT</v>
      </c>
      <c r="C14" s="434" t="str">
        <f>'recibo de sueldo'!D201</f>
        <v>CONCEPTO</v>
      </c>
      <c r="D14" s="434" t="str">
        <f>'recibo de sueldo'!E201</f>
        <v>HABERES</v>
      </c>
      <c r="E14" s="435" t="str">
        <f>'recibo de sueldo'!F201</f>
        <v>DESCUENTOS</v>
      </c>
    </row>
    <row r="15" spans="1:5" ht="12.75">
      <c r="A15" s="432" t="str">
        <f>'recibo de sueldo'!B202</f>
        <v>004</v>
      </c>
      <c r="B15" s="406">
        <f>'recibo de sueldo'!C202</f>
        <v>36</v>
      </c>
      <c r="C15" s="406" t="str">
        <f>'recibo de sueldo'!D202</f>
        <v>Horas cátedra</v>
      </c>
      <c r="D15" s="407">
        <f>'recibo de sueldo'!E202</f>
        <v>1633.9923360000003</v>
      </c>
      <c r="E15" s="406"/>
    </row>
    <row r="16" spans="1:5" ht="12.75">
      <c r="A16" s="421" t="str">
        <f>'recibo de sueldo'!B203</f>
        <v>010</v>
      </c>
      <c r="B16" s="397">
        <f>'recibo de sueldo'!C203</f>
        <v>0.7</v>
      </c>
      <c r="C16" s="393" t="str">
        <f>'recibo de sueldo'!D203</f>
        <v>Antigüedad</v>
      </c>
      <c r="D16" s="398">
        <f>'recibo de sueldo'!E203</f>
        <v>1143.7946352000001</v>
      </c>
      <c r="E16" s="393"/>
    </row>
    <row r="17" spans="1:5" ht="12.75">
      <c r="A17" s="421" t="str">
        <f>'recibo de sueldo'!B204</f>
        <v>006</v>
      </c>
      <c r="B17" s="393">
        <f>'recibo de sueldo'!C204</f>
        <v>30</v>
      </c>
      <c r="C17" s="393" t="str">
        <f>'recibo de sueldo'!D204</f>
        <v>Adic. Art. 2 y 3 Dcrto. 5863/05</v>
      </c>
      <c r="D17" s="398">
        <f>'recibo de sueldo'!E204</f>
        <v>282</v>
      </c>
      <c r="E17" s="393"/>
    </row>
    <row r="18" spans="1:5" ht="12.75">
      <c r="A18" s="421" t="str">
        <f>'recibo de sueldo'!B205</f>
        <v>014</v>
      </c>
      <c r="B18" s="397">
        <f>'recibo de sueldo'!C205</f>
        <v>0.07</v>
      </c>
      <c r="C18" s="393" t="str">
        <f>'recibo de sueldo'!D205</f>
        <v>Productiv Dcrto. 5863/05</v>
      </c>
      <c r="D18" s="398">
        <f>'recibo de sueldo'!E205</f>
        <v>19.740000000000002</v>
      </c>
      <c r="E18" s="393"/>
    </row>
    <row r="19" spans="1:5" ht="12.75">
      <c r="A19" s="421" t="str">
        <f>'recibo de sueldo'!B206</f>
        <v>084</v>
      </c>
      <c r="B19" s="393">
        <f>'recibo de sueldo'!C206</f>
        <v>30</v>
      </c>
      <c r="C19" s="393" t="str">
        <f>'recibo de sueldo'!D206</f>
        <v>Anticipo FONID</v>
      </c>
      <c r="D19" s="398">
        <f>'recibo de sueldo'!E206</f>
        <v>219.99900000000002</v>
      </c>
      <c r="E19" s="393"/>
    </row>
    <row r="20" spans="1:5" ht="12.75">
      <c r="A20" s="421" t="str">
        <f>'recibo de sueldo'!B207</f>
        <v>113</v>
      </c>
      <c r="B20" s="393">
        <f>'recibo de sueldo'!C207</f>
        <v>30</v>
      </c>
      <c r="C20" s="393" t="str">
        <f>'recibo de sueldo'!D207</f>
        <v>Ant comp Nación</v>
      </c>
      <c r="D20" s="398">
        <f>'recibo de sueldo'!E207</f>
        <v>199.998</v>
      </c>
      <c r="E20" s="393"/>
    </row>
    <row r="21" spans="1:5" ht="12.75">
      <c r="A21" s="421" t="str">
        <f>'recibo de sueldo'!B208</f>
        <v>188</v>
      </c>
      <c r="B21" s="397">
        <f>'recibo de sueldo'!C208</f>
        <v>0.07</v>
      </c>
      <c r="C21" s="393" t="str">
        <f>'recibo de sueldo'!D208</f>
        <v>Plus productividad docente</v>
      </c>
      <c r="D21" s="398">
        <f>'recibo de sueldo'!E208</f>
        <v>194.44508798400003</v>
      </c>
      <c r="E21" s="393"/>
    </row>
    <row r="22" spans="1:5" ht="12.75">
      <c r="A22" s="421" t="str">
        <f>'recibo de sueldo'!B209</f>
        <v>078</v>
      </c>
      <c r="B22" s="397">
        <f>'recibo de sueldo'!C209</f>
        <v>0</v>
      </c>
      <c r="C22" s="393" t="str">
        <f>'recibo de sueldo'!D209</f>
        <v>Bonific Ubic Escuela (ZONA)</v>
      </c>
      <c r="D22" s="398">
        <f>'recibo de sueldo'!E209</f>
        <v>0</v>
      </c>
      <c r="E22" s="393"/>
    </row>
    <row r="23" spans="1:5" ht="12.75">
      <c r="A23" s="421" t="str">
        <f>'recibo de sueldo'!B210</f>
        <v>Otros</v>
      </c>
      <c r="B23" s="393"/>
      <c r="C23" s="393"/>
      <c r="D23" s="398">
        <f>'recibo de sueldo'!E210</f>
        <v>0</v>
      </c>
      <c r="E23" s="393"/>
    </row>
    <row r="24" spans="1:5" ht="12.75">
      <c r="A24" s="421"/>
      <c r="B24" s="423" t="str">
        <f>'recibo de sueldo'!C211</f>
        <v>Haberes</v>
      </c>
      <c r="C24" s="405"/>
      <c r="D24" s="399">
        <f>'recibo de sueldo'!E211</f>
        <v>3693.969059184</v>
      </c>
      <c r="E24" s="393"/>
    </row>
    <row r="25" spans="1:5" ht="12.75">
      <c r="A25" s="421" t="str">
        <f>'recibo de sueldo'!B212</f>
        <v>440</v>
      </c>
      <c r="B25" s="393"/>
      <c r="C25" s="393" t="str">
        <f>'recibo de sueldo'!D212</f>
        <v>Reajuste cod 188</v>
      </c>
      <c r="D25" s="393">
        <f>'recibo de sueldo'!E212</f>
        <v>0</v>
      </c>
      <c r="E25" s="398">
        <f>'recibo de sueldo'!$F$212</f>
        <v>0</v>
      </c>
    </row>
    <row r="26" spans="1:5" ht="12.75">
      <c r="A26" s="421">
        <f>'recibo de sueldo'!B213</f>
        <v>502</v>
      </c>
      <c r="B26" s="397">
        <f>'recibo de sueldo'!C213</f>
        <v>0.16</v>
      </c>
      <c r="C26" s="393" t="str">
        <f>'recibo de sueldo'!D213</f>
        <v>Ap jubilatorio</v>
      </c>
      <c r="D26" s="393"/>
      <c r="E26" s="398">
        <f>'recibo de sueldo'!F213</f>
        <v>-523.83552946944</v>
      </c>
    </row>
    <row r="27" spans="1:5" ht="12.75">
      <c r="A27" s="393">
        <f>'recibo de sueldo'!B214</f>
        <v>504</v>
      </c>
      <c r="B27" s="454">
        <f>'recibo de sueldo'!C214</f>
        <v>0.006</v>
      </c>
      <c r="C27" s="393" t="str">
        <f>'recibo de sueldo'!D214</f>
        <v>Ley 4035</v>
      </c>
      <c r="D27" s="393"/>
      <c r="E27" s="398">
        <f>'recibo de sueldo'!F214</f>
        <v>-19.643832355104</v>
      </c>
    </row>
    <row r="28" spans="1:5" ht="12.75">
      <c r="A28" s="393">
        <f>'recibo de sueldo'!B215</f>
        <v>505</v>
      </c>
      <c r="B28" s="397">
        <f>'recibo de sueldo'!C215</f>
        <v>0.03</v>
      </c>
      <c r="C28" s="393" t="str">
        <f>'recibo de sueldo'!D215</f>
        <v>Obra social</v>
      </c>
      <c r="D28" s="393"/>
      <c r="E28" s="398">
        <f>'recibo de sueldo'!F215</f>
        <v>-98.21916177551999</v>
      </c>
    </row>
    <row r="29" spans="1:5" ht="12.75">
      <c r="A29" s="394" t="str">
        <f>'recibo de sueldo'!B216</f>
        <v>Otro desc</v>
      </c>
      <c r="B29" s="422">
        <f>'recibo de sueldo'!$C$216</f>
        <v>0</v>
      </c>
      <c r="C29" s="393"/>
      <c r="D29" s="393"/>
      <c r="E29" s="398">
        <f>'recibo de sueldo'!F216</f>
        <v>0</v>
      </c>
    </row>
    <row r="30" spans="1:5" ht="12.75">
      <c r="A30" s="393"/>
      <c r="B30" s="393"/>
      <c r="C30" s="423" t="str">
        <f>'recibo de sueldo'!D217</f>
        <v>Descuentos</v>
      </c>
      <c r="D30" s="405"/>
      <c r="E30" s="399">
        <f>'recibo de sueldo'!F217</f>
        <v>-641.6985236000639</v>
      </c>
    </row>
    <row r="31" spans="1:5" ht="12.75">
      <c r="A31" s="393"/>
      <c r="B31" s="393"/>
      <c r="C31" s="393"/>
      <c r="D31" s="393"/>
      <c r="E31" s="398"/>
    </row>
    <row r="32" spans="1:5" ht="15.75">
      <c r="A32" s="425"/>
      <c r="B32" s="427" t="str">
        <f>'recibo de sueldo'!C219</f>
        <v>Sueldo líquido</v>
      </c>
      <c r="C32" s="428"/>
      <c r="D32" s="429">
        <f>'recibo de sueldo'!E219</f>
        <v>3052.270535583936</v>
      </c>
      <c r="E32" s="424"/>
    </row>
    <row r="33" ht="12.75">
      <c r="E33" s="396"/>
    </row>
    <row r="34" spans="4:5" ht="13.5" thickBot="1">
      <c r="D34" s="395" t="str">
        <f>'recibo de sueldo'!E225</f>
        <v>Descuentos con aguinaldo</v>
      </c>
      <c r="E34" s="396"/>
    </row>
    <row r="35" spans="1:5" ht="13.5" thickBot="1">
      <c r="A35" t="str">
        <f>'recibo de sueldo'!B226</f>
        <v>Medio aguinaldo</v>
      </c>
      <c r="D35" s="412">
        <f>'recibo de sueldo'!E226</f>
        <v>502</v>
      </c>
      <c r="E35" s="464">
        <f>'recibo de sueldo'!F226</f>
        <v>-785.75329420416</v>
      </c>
    </row>
    <row r="36" spans="1:5" ht="12.75">
      <c r="A36" s="412" t="str">
        <f>'recibo de sueldo'!B227</f>
        <v>código 100</v>
      </c>
      <c r="B36" s="416"/>
      <c r="C36" s="464">
        <f>'recibo de sueldo'!D227</f>
        <v>1636.986029592</v>
      </c>
      <c r="D36" s="413">
        <f>'recibo de sueldo'!E227</f>
        <v>504</v>
      </c>
      <c r="E36" s="465">
        <f>'recibo de sueldo'!F227</f>
        <v>-29.465748532656</v>
      </c>
    </row>
    <row r="37" spans="1:5" ht="13.5" thickBot="1">
      <c r="A37" s="414" t="str">
        <f>'recibo de sueldo'!B228</f>
        <v>código 186 (No remun)</v>
      </c>
      <c r="B37" s="417"/>
      <c r="C37" s="415">
        <f>'recibo de sueldo'!D228</f>
        <v>0</v>
      </c>
      <c r="D37" s="414">
        <f>'recibo de sueldo'!E228</f>
        <v>505</v>
      </c>
      <c r="E37" s="415">
        <f>'recibo de sueldo'!F228</f>
        <v>-147.32874266328</v>
      </c>
    </row>
    <row r="38" ht="13.5" thickBot="1">
      <c r="E38" s="396"/>
    </row>
    <row r="39" spans="3:5" ht="12.75">
      <c r="C39" s="412" t="str">
        <f>'recibo de sueldo'!D230</f>
        <v>Sueldo líquido incluyendo aguinaldo</v>
      </c>
      <c r="D39" s="458"/>
      <c r="E39" s="462">
        <f>'recibo de sueldo'!F230</f>
        <v>4368.407303375904</v>
      </c>
    </row>
    <row r="40" spans="3:5" ht="12.75">
      <c r="C40" s="413"/>
      <c r="D40" s="404"/>
      <c r="E40" s="452"/>
    </row>
    <row r="41" spans="3:5" ht="13.5" thickBot="1">
      <c r="C41" s="414" t="str">
        <f>'recibo de sueldo'!D232</f>
        <v>Aguinaldo de bolsillo</v>
      </c>
      <c r="D41" s="417"/>
      <c r="E41" s="440">
        <f>'recibo de sueldo'!F232</f>
        <v>1316.136767791968</v>
      </c>
    </row>
  </sheetData>
  <hyperlinks>
    <hyperlink ref="A1" location="'recibo de sueldo'!A1" display=" ←"/>
  </hyperlinks>
  <printOptions/>
  <pageMargins left="0.75" right="0.75" top="1" bottom="1" header="0" footer="0"/>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codeName="Hoja5">
    <tabColor indexed="18"/>
  </sheetPr>
  <dimension ref="A1:E40"/>
  <sheetViews>
    <sheetView showGridLines="0" view="pageBreakPreview" zoomScaleSheetLayoutView="100" workbookViewId="0" topLeftCell="A1">
      <selection activeCell="G23" sqref="G23"/>
    </sheetView>
  </sheetViews>
  <sheetFormatPr defaultColWidth="11.421875" defaultRowHeight="12.75"/>
  <cols>
    <col min="1" max="1" width="8.421875" style="0" customWidth="1"/>
    <col min="3" max="3" width="26.57421875" style="0" customWidth="1"/>
    <col min="5" max="5" width="12.8515625" style="0" customWidth="1"/>
  </cols>
  <sheetData>
    <row r="1" ht="18">
      <c r="A1" s="493" t="s">
        <v>547</v>
      </c>
    </row>
    <row r="2" ht="15.75">
      <c r="C2" s="418" t="str">
        <f>'recibo de sueldo'!D238</f>
        <v>HORAS DE NIVEL Superior</v>
      </c>
    </row>
    <row r="3" ht="13.5" thickBot="1"/>
    <row r="4" spans="2:4" ht="12.75">
      <c r="B4" s="412" t="str">
        <f>'recibo de sueldo'!C240</f>
        <v>Número de horas</v>
      </c>
      <c r="C4" s="458"/>
      <c r="D4" s="460">
        <f>'recibo de sueldo'!E240</f>
        <v>10</v>
      </c>
    </row>
    <row r="5" spans="2:4" ht="13.5" thickBot="1">
      <c r="B5" s="414" t="str">
        <f>'recibo de sueldo'!C241</f>
        <v>Años de Antigüedad</v>
      </c>
      <c r="C5" s="417"/>
      <c r="D5" s="420">
        <f>'recibo de sueldo'!E241</f>
        <v>17</v>
      </c>
    </row>
    <row r="6" ht="13.5" thickBot="1">
      <c r="D6" s="411">
        <f>'recibo de sueldo'!E242</f>
        <v>0.8</v>
      </c>
    </row>
    <row r="7" spans="2:4" ht="12.75">
      <c r="B7" s="412" t="str">
        <f>'recibo de sueldo'!C244</f>
        <v>Nº horas que cobran código 06</v>
      </c>
      <c r="C7" s="458"/>
      <c r="D7" s="460">
        <f>'recibo de sueldo'!E244</f>
        <v>10</v>
      </c>
    </row>
    <row r="8" spans="2:4" ht="12.75">
      <c r="B8" s="413" t="str">
        <f>'recibo de sueldo'!C245</f>
        <v>Nº horas que cobran incentivo</v>
      </c>
      <c r="C8" s="426"/>
      <c r="D8" s="459">
        <f>'recibo de sueldo'!E245</f>
        <v>10</v>
      </c>
    </row>
    <row r="9" spans="2:4" ht="13.5" thickBot="1">
      <c r="B9" s="414" t="str">
        <f>'recibo de sueldo'!C246</f>
        <v>Nº horas que cobran código 113</v>
      </c>
      <c r="C9" s="417"/>
      <c r="D9" s="420">
        <f>'recibo de sueldo'!E246</f>
        <v>10</v>
      </c>
    </row>
    <row r="10" ht="13.5" thickBot="1"/>
    <row r="11" spans="2:4" ht="13.5" thickBot="1">
      <c r="B11" s="430" t="str">
        <f>'recibo de sueldo'!C248</f>
        <v>Puntos básicos</v>
      </c>
      <c r="C11" s="409"/>
      <c r="D11" s="431">
        <f>'recibo de sueldo'!E248</f>
        <v>869</v>
      </c>
    </row>
    <row r="13" ht="13.5" thickBot="1">
      <c r="B13" t="str">
        <f>'recibo de sueldo'!C250</f>
        <v>Octubre de 2008 </v>
      </c>
    </row>
    <row r="14" spans="1:5" ht="13.5" thickBot="1">
      <c r="A14" s="453" t="str">
        <f>'recibo de sueldo'!B251</f>
        <v>CODIGO</v>
      </c>
      <c r="B14" s="453" t="str">
        <f>'recibo de sueldo'!C251</f>
        <v>PORCENT</v>
      </c>
      <c r="C14" s="453" t="str">
        <f>'recibo de sueldo'!D251</f>
        <v>CONCEPTO</v>
      </c>
      <c r="D14" s="453" t="str">
        <f>'recibo de sueldo'!E251</f>
        <v>HABERES</v>
      </c>
      <c r="E14" s="453" t="str">
        <f>'recibo de sueldo'!F251</f>
        <v>DESCUENTOS</v>
      </c>
    </row>
    <row r="15" spans="1:5" ht="12.75">
      <c r="A15" s="432" t="str">
        <f>'recibo de sueldo'!B252</f>
        <v>004</v>
      </c>
      <c r="B15" s="406">
        <f>'recibo de sueldo'!C252</f>
        <v>10</v>
      </c>
      <c r="C15" s="406" t="str">
        <f>'recibo de sueldo'!D252</f>
        <v>Horas cátedra</v>
      </c>
      <c r="D15" s="407">
        <f>'recibo de sueldo'!E252</f>
        <v>609.3428</v>
      </c>
      <c r="E15" s="406"/>
    </row>
    <row r="16" spans="1:5" ht="12.75">
      <c r="A16" s="421" t="str">
        <f>'recibo de sueldo'!B253</f>
        <v>010</v>
      </c>
      <c r="B16" s="393">
        <f>'recibo de sueldo'!C253</f>
        <v>0.8</v>
      </c>
      <c r="C16" s="393" t="str">
        <f>'recibo de sueldo'!D253</f>
        <v>Antigüedad</v>
      </c>
      <c r="D16" s="398">
        <f>'recibo de sueldo'!E253</f>
        <v>487.47424</v>
      </c>
      <c r="E16" s="393"/>
    </row>
    <row r="17" spans="1:5" ht="12.75">
      <c r="A17" s="421" t="str">
        <f>'recibo de sueldo'!B254</f>
        <v>006</v>
      </c>
      <c r="B17" s="393">
        <f>'recibo de sueldo'!C254</f>
        <v>10</v>
      </c>
      <c r="C17" s="393" t="str">
        <f>'recibo de sueldo'!D254</f>
        <v>Adic. Art. 2 y 3 Dcrto. 5863/05</v>
      </c>
      <c r="D17" s="398">
        <f>'recibo de sueldo'!E254</f>
        <v>94</v>
      </c>
      <c r="E17" s="393"/>
    </row>
    <row r="18" spans="1:5" ht="12.75">
      <c r="A18" s="421" t="str">
        <f>'recibo de sueldo'!B255</f>
        <v>014</v>
      </c>
      <c r="B18" s="397">
        <f>'recibo de sueldo'!C255</f>
        <v>0.07</v>
      </c>
      <c r="C18" s="393" t="str">
        <f>'recibo de sueldo'!D255</f>
        <v>Productiv Dcrto. 5863/05</v>
      </c>
      <c r="D18" s="398">
        <f>'recibo de sueldo'!E255</f>
        <v>6.580000000000001</v>
      </c>
      <c r="E18" s="393"/>
    </row>
    <row r="19" spans="1:5" ht="12.75">
      <c r="A19" s="421" t="str">
        <f>'recibo de sueldo'!B256</f>
        <v>084</v>
      </c>
      <c r="B19" s="393">
        <f>'recibo de sueldo'!C256</f>
        <v>10</v>
      </c>
      <c r="C19" s="393" t="str">
        <f>'recibo de sueldo'!D256</f>
        <v>Anticipo FONID</v>
      </c>
      <c r="D19" s="398">
        <f>'recibo de sueldo'!E256</f>
        <v>91.6666</v>
      </c>
      <c r="E19" s="393"/>
    </row>
    <row r="20" spans="1:5" ht="12.75">
      <c r="A20" s="421" t="str">
        <f>'recibo de sueldo'!B257</f>
        <v>113</v>
      </c>
      <c r="B20" s="393">
        <f>'recibo de sueldo'!C257</f>
        <v>10</v>
      </c>
      <c r="C20" s="393" t="str">
        <f>'recibo de sueldo'!D257</f>
        <v>Ant comp Nación</v>
      </c>
      <c r="D20" s="398">
        <f>'recibo de sueldo'!E257</f>
        <v>83.333</v>
      </c>
      <c r="E20" s="393"/>
    </row>
    <row r="21" spans="1:5" ht="12.75">
      <c r="A21" s="421" t="str">
        <f>'recibo de sueldo'!B258</f>
        <v>188</v>
      </c>
      <c r="B21" s="397">
        <f>'recibo de sueldo'!C258</f>
        <v>0.07</v>
      </c>
      <c r="C21" s="393" t="str">
        <f>'recibo de sueldo'!D258</f>
        <v>Plus productividad docente</v>
      </c>
      <c r="D21" s="398">
        <f>'recibo de sueldo'!E258</f>
        <v>76.7771928</v>
      </c>
      <c r="E21" s="393"/>
    </row>
    <row r="22" spans="1:5" ht="12.75">
      <c r="A22" s="421" t="str">
        <f>'recibo de sueldo'!B259</f>
        <v>Otros</v>
      </c>
      <c r="B22" s="393"/>
      <c r="C22" s="393"/>
      <c r="D22" s="398">
        <f>'recibo de sueldo'!E259</f>
        <v>0</v>
      </c>
      <c r="E22" s="393"/>
    </row>
    <row r="23" spans="1:5" ht="13.5" thickBot="1">
      <c r="A23" s="393"/>
      <c r="B23" s="446" t="str">
        <f>'recibo de sueldo'!C260</f>
        <v>Haberes</v>
      </c>
      <c r="C23" s="444"/>
      <c r="D23" s="445">
        <f>'recibo de sueldo'!E260</f>
        <v>1449.1738328</v>
      </c>
      <c r="E23" s="444"/>
    </row>
    <row r="24" spans="1:5" ht="12.75">
      <c r="A24" s="421" t="str">
        <f>'recibo de sueldo'!B261</f>
        <v>440</v>
      </c>
      <c r="B24" s="406">
        <f>'recibo de sueldo'!C261</f>
        <v>0</v>
      </c>
      <c r="C24" s="406" t="str">
        <f>'recibo de sueldo'!D261</f>
        <v>Reajuste cod 188</v>
      </c>
      <c r="D24" s="407">
        <f>'recibo de sueldo'!E261</f>
        <v>0</v>
      </c>
      <c r="E24" s="406">
        <f>'recibo de sueldo'!F261</f>
        <v>0</v>
      </c>
    </row>
    <row r="25" spans="1:5" ht="12.75">
      <c r="A25" s="393">
        <f>'recibo de sueldo'!B262</f>
        <v>502</v>
      </c>
      <c r="B25" s="397">
        <f>'recibo de sueldo'!C262</f>
        <v>0.16</v>
      </c>
      <c r="C25" s="393" t="str">
        <f>'recibo de sueldo'!D262</f>
        <v>Ap jubilatorio</v>
      </c>
      <c r="D25" s="393"/>
      <c r="E25" s="398">
        <f>'recibo de sueldo'!F262</f>
        <v>-203.86787724799999</v>
      </c>
    </row>
    <row r="26" spans="1:5" ht="12.75">
      <c r="A26" s="393">
        <f>'recibo de sueldo'!B263</f>
        <v>504</v>
      </c>
      <c r="B26" s="454">
        <f>'recibo de sueldo'!C263</f>
        <v>0.006</v>
      </c>
      <c r="C26" s="393" t="str">
        <f>'recibo de sueldo'!D263</f>
        <v>Ley 4035</v>
      </c>
      <c r="D26" s="393"/>
      <c r="E26" s="398">
        <f>'recibo de sueldo'!F263</f>
        <v>-7.645045396799999</v>
      </c>
    </row>
    <row r="27" spans="1:5" ht="12.75">
      <c r="A27" s="393">
        <f>'recibo de sueldo'!B264</f>
        <v>505</v>
      </c>
      <c r="B27" s="397">
        <f>'recibo de sueldo'!C264</f>
        <v>0.03</v>
      </c>
      <c r="C27" s="393" t="str">
        <f>'recibo de sueldo'!D264</f>
        <v>Obra social</v>
      </c>
      <c r="D27" s="393"/>
      <c r="E27" s="398">
        <f>'recibo de sueldo'!F264</f>
        <v>-38.225226983999995</v>
      </c>
    </row>
    <row r="28" spans="1:5" ht="12.75">
      <c r="A28" s="393" t="str">
        <f>'recibo de sueldo'!B265</f>
        <v>Otro desc</v>
      </c>
      <c r="B28" s="397">
        <f>'recibo de sueldo'!$C$265</f>
        <v>0</v>
      </c>
      <c r="C28" s="393"/>
      <c r="D28" s="393"/>
      <c r="E28" s="398">
        <f>'recibo de sueldo'!F265</f>
        <v>0</v>
      </c>
    </row>
    <row r="29" spans="1:5" ht="13.5" thickBot="1">
      <c r="A29" s="393"/>
      <c r="B29" s="403"/>
      <c r="C29" s="447" t="str">
        <f>'recibo de sueldo'!D266</f>
        <v>Descuentos</v>
      </c>
      <c r="D29" s="403"/>
      <c r="E29" s="445">
        <f>'recibo de sueldo'!F266</f>
        <v>-249.73814962879996</v>
      </c>
    </row>
    <row r="30" spans="2:4" ht="12.75">
      <c r="B30" s="412"/>
      <c r="C30" s="416"/>
      <c r="D30" s="419"/>
    </row>
    <row r="31" spans="2:4" ht="16.5" thickBot="1">
      <c r="B31" s="441" t="str">
        <f>'recibo de sueldo'!C268</f>
        <v>Sueldo líquido</v>
      </c>
      <c r="C31" s="442"/>
      <c r="D31" s="443">
        <f>'recibo de sueldo'!E268</f>
        <v>1199.4356831712</v>
      </c>
    </row>
    <row r="33" ht="13.5" thickBot="1">
      <c r="D33" t="str">
        <f>'recibo de sueldo'!E273</f>
        <v>Descuentos con aguinaldo</v>
      </c>
    </row>
    <row r="34" spans="1:5" ht="13.5" thickBot="1">
      <c r="A34" t="str">
        <f>'recibo de sueldo'!B274</f>
        <v>Medio aguinaldo</v>
      </c>
      <c r="D34" s="412">
        <f>'recibo de sueldo'!E274</f>
        <v>502</v>
      </c>
      <c r="E34" s="464">
        <f>'recibo de sueldo'!F274</f>
        <v>-305.80181587199996</v>
      </c>
    </row>
    <row r="35" spans="1:5" ht="12.75">
      <c r="A35" s="412" t="str">
        <f>'recibo de sueldo'!B275</f>
        <v>código 100</v>
      </c>
      <c r="B35" s="458"/>
      <c r="C35" s="464">
        <f>'recibo de sueldo'!D275</f>
        <v>637.0871163999999</v>
      </c>
      <c r="D35" s="413">
        <f>'recibo de sueldo'!E275</f>
        <v>504</v>
      </c>
      <c r="E35" s="463">
        <f>'recibo de sueldo'!F275</f>
        <v>-11.467568095199997</v>
      </c>
    </row>
    <row r="36" spans="1:5" ht="13.5" thickBot="1">
      <c r="A36" s="414" t="str">
        <f>'recibo de sueldo'!B276</f>
        <v>código 186 (No remun)</v>
      </c>
      <c r="B36" s="417"/>
      <c r="C36" s="417">
        <f>'recibo de sueldo'!D276</f>
        <v>0</v>
      </c>
      <c r="D36" s="414">
        <f>'recibo de sueldo'!E276</f>
        <v>505</v>
      </c>
      <c r="E36" s="415">
        <f>'recibo de sueldo'!F276</f>
        <v>-57.33784047599998</v>
      </c>
    </row>
    <row r="37" ht="13.5" thickBot="1">
      <c r="E37" s="396"/>
    </row>
    <row r="38" spans="3:5" ht="12.75">
      <c r="C38" s="448" t="str">
        <f>'recibo de sueldo'!D278</f>
        <v>Sueldo líquido incluyendo aguinaldo</v>
      </c>
      <c r="D38" s="461"/>
      <c r="E38" s="462">
        <f>'recibo de sueldo'!F278</f>
        <v>1711.6537247567999</v>
      </c>
    </row>
    <row r="39" spans="3:5" ht="12.75">
      <c r="C39" s="450"/>
      <c r="D39" s="451"/>
      <c r="E39" s="452"/>
    </row>
    <row r="40" spans="3:5" ht="13.5" thickBot="1">
      <c r="C40" s="438" t="str">
        <f>'recibo de sueldo'!D280</f>
        <v>Aguinaldo de bolsillo</v>
      </c>
      <c r="D40" s="439"/>
      <c r="E40" s="440">
        <f>'recibo de sueldo'!F280</f>
        <v>512.2180415855998</v>
      </c>
    </row>
  </sheetData>
  <hyperlinks>
    <hyperlink ref="A1" location="'recibo de sueldo'!A1" display=" ←"/>
  </hyperlinks>
  <printOptions/>
  <pageMargins left="0.75" right="0.75" top="1" bottom="1" header="0" footer="0"/>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AGMER Uruguay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Víctor Hugo Hutt</dc:creator>
  <cp:keywords/>
  <dc:description/>
  <cp:lastModifiedBy>Victor</cp:lastModifiedBy>
  <cp:lastPrinted>2006-02-19T15:20:42Z</cp:lastPrinted>
  <dcterms:created xsi:type="dcterms:W3CDTF">2005-08-01T16:16:18Z</dcterms:created>
  <dcterms:modified xsi:type="dcterms:W3CDTF">2010-02-23T03:14:32Z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