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25" windowWidth="12000" windowHeight="5160" activeTab="0"/>
  </bookViews>
  <sheets>
    <sheet name="recibo de sueldo" sheetId="1" r:id="rId1"/>
    <sheet name="Cargos" sheetId="2" r:id="rId2"/>
    <sheet name="Imp cargos" sheetId="3" r:id="rId3"/>
    <sheet name="Imp Hs Media" sheetId="4" r:id="rId4"/>
    <sheet name="Imp Hs Sup" sheetId="5" r:id="rId5"/>
  </sheets>
  <definedNames>
    <definedName name="carascensojub">#REF!</definedName>
    <definedName name="Cargos">'recibo de sueldo'!$D$157</definedName>
    <definedName name="CARGOS_Con_prolongación_de_jornada">'recibo de sueldo'!$D$157</definedName>
    <definedName name="CARGOS_de_ascenso">'recibo de sueldo'!#REF!</definedName>
    <definedName name="CARGOS_de_ingreso">'recibo de sueldo'!$E$88</definedName>
    <definedName name="caringresojub">#REF!</definedName>
    <definedName name="carproljorjub">#REF!</definedName>
    <definedName name="cod_022feb07">'recibo de sueldo'!$M$70</definedName>
    <definedName name="cod_58sup">'recibo de sueldo'!$D$81</definedName>
    <definedName name="cod017med">'recibo de sueldo'!$D$77</definedName>
    <definedName name="cod017sup">'recibo de sueldo'!$D$83</definedName>
    <definedName name="cod06cargos">'recibo de sueldo'!$L$91:$L$102</definedName>
    <definedName name="cod06cargosago08">'recibo de sueldo'!$L$106:$L$117</definedName>
    <definedName name="cod06cargosdic08">'recibo de sueldo'!$L$136:$L$147</definedName>
    <definedName name="cod06cargosoct08">'recibo de sueldo'!$L$121:$L$132</definedName>
    <definedName name="cod06med">'recibo de sueldo'!$D$76</definedName>
    <definedName name="cod06medago07">'recibo de sueldo'!$O$78</definedName>
    <definedName name="cod06medfeb07">'recibo de sueldo'!$M$78</definedName>
    <definedName name="cod06medoct07">'recibo de sueldo'!$S$78</definedName>
    <definedName name="cod06medsep07">'recibo de sueldo'!$Q$78</definedName>
    <definedName name="cod06sup">'recibo de sueldo'!$D$82</definedName>
    <definedName name="cod06supago07">'recibo de sueldo'!$O$84</definedName>
    <definedName name="cod06supfeb07">'recibo de sueldo'!$M$84</definedName>
    <definedName name="cod06supoct07">'recibo de sueldo'!$S$84</definedName>
    <definedName name="cod06supsep07">'recibo de sueldo'!$Q$84</definedName>
    <definedName name="cod17feb07">'recibo de sueldo'!$M$66</definedName>
    <definedName name="cod17medfeb07">'recibo de sueldo'!$M$79</definedName>
    <definedName name="cod17supfeb07">'recibo de sueldo'!$M$85</definedName>
    <definedName name="cod22">'recibo de sueldo'!$G$69</definedName>
    <definedName name="cod22med">'recibo de sueldo'!$D$76</definedName>
    <definedName name="cod22medfeb07">'recibo de sueldo'!$M$77</definedName>
    <definedName name="cod22medsep06">'recibo de sueldo'!$G$75</definedName>
    <definedName name="cod22sep06">'recibo de sueldo'!$G$69</definedName>
    <definedName name="cod22sup">'recibo de sueldo'!$D$82</definedName>
    <definedName name="cod22supfeb07">'recibo de sueldo'!$M$83</definedName>
    <definedName name="cod22supsep06">'recibo de sueldo'!$G$81</definedName>
    <definedName name="cod38feb07">'recibo de sueldo'!$M$67</definedName>
    <definedName name="cod38med">'recibo de sueldo'!$D$74</definedName>
    <definedName name="cod38medfeb07">'recibo de sueldo'!$M$76</definedName>
    <definedName name="cod38sup">'recibo de sueldo'!$D$80</definedName>
    <definedName name="cod38supfeb07">'recibo de sueldo'!$M$82</definedName>
    <definedName name="cod58med">'recibo de sueldo'!$D$75</definedName>
    <definedName name="compbasico">'recibo de sueldo'!$G$160</definedName>
    <definedName name="HORAS_DE_NIVEL_MEDIO">'recibo de sueldo'!$D$209</definedName>
    <definedName name="HORAS_DE_NIVEL_Superior">'recibo de sueldo'!$D$255</definedName>
    <definedName name="horasmediajub">#REF!</definedName>
    <definedName name="horassuperiorjub">#REF!</definedName>
    <definedName name="indiceago07">'recibo de sueldo'!$O$63</definedName>
    <definedName name="indiceago08">'recibo de sueldo'!$Y$63</definedName>
    <definedName name="indicedic08">'recibo de sueldo'!$Y$65</definedName>
    <definedName name="indicefeb07">'recibo de sueldo'!$M$63</definedName>
    <definedName name="indicejul08">'recibo de sueldo'!$W$63</definedName>
    <definedName name="indicemar08">'recibo de sueldo'!$U$63</definedName>
    <definedName name="indiceoct07">'recibo de sueldo'!$S$63</definedName>
    <definedName name="indiceoct08">'recibo de sueldo'!$Y$64</definedName>
    <definedName name="indicesep07">'recibo de sueldo'!$Q$63</definedName>
    <definedName name="instructivo">'recibo de sueldo'!$A$16</definedName>
    <definedName name="instructivojub">#REF!</definedName>
    <definedName name="NueSalMin">'recibo de sueldo'!$G$70</definedName>
    <definedName name="nuevocod017med">'recibo de sueldo'!$G$77</definedName>
    <definedName name="nuevocod017medago">'recibo de sueldo'!$G$77</definedName>
    <definedName name="nuevocod017medoct">'recibo de sueldo'!$J$77</definedName>
    <definedName name="nuevocod017sup">'recibo de sueldo'!$G$83</definedName>
    <definedName name="nuevocod017supago">'recibo de sueldo'!$G$83</definedName>
    <definedName name="nuevocod017supoct">'recibo de sueldo'!#REF!</definedName>
    <definedName name="nuevocod06med">'recibo de sueldo'!$G$76</definedName>
    <definedName name="nuevocod06sup">'recibo de sueldo'!$G$82</definedName>
    <definedName name="nuevocod17">'recibo de sueldo'!$G$65</definedName>
    <definedName name="nuevocod17ago">'recibo de sueldo'!$G$65</definedName>
    <definedName name="nuevocod17oct">'recibo de sueldo'!$I$65</definedName>
    <definedName name="nuevocod22ago">'recibo de sueldo'!$G$67</definedName>
    <definedName name="nuevocod22medago">'recibo de sueldo'!$G$76</definedName>
    <definedName name="nuevocod22medoct">'recibo de sueldo'!$J$76</definedName>
    <definedName name="nuevocod22oct">'recibo de sueldo'!$I$67</definedName>
    <definedName name="nuevocod22supago">'recibo de sueldo'!$G$82</definedName>
    <definedName name="nuevocod22supoct">'recibo de sueldo'!$J$83</definedName>
    <definedName name="nuevocod38">'recibo de sueldo'!$G$66</definedName>
    <definedName name="nuevocod38ago">'recibo de sueldo'!$G$66</definedName>
    <definedName name="nuevocod38med">'recibo de sueldo'!$G$74</definedName>
    <definedName name="nuevocod38medago">'recibo de sueldo'!$G$74</definedName>
    <definedName name="nuevocod38medoct">'recibo de sueldo'!$I$72</definedName>
    <definedName name="nuevocod38oct">'recibo de sueldo'!$I$66</definedName>
    <definedName name="nuevocod38sup">'recibo de sueldo'!$G$80</definedName>
    <definedName name="nuevocod38supago">'recibo de sueldo'!$G$80</definedName>
    <definedName name="nuevocod38supoct">'recibo de sueldo'!$J$81</definedName>
    <definedName name="nuevocod58">'recibo de sueldo'!$G$69</definedName>
    <definedName name="nuevocod58ago">'recibo de sueldo'!$G$69</definedName>
    <definedName name="nuevocod58med">'recibo de sueldo'!$G$75</definedName>
    <definedName name="nuevocod58medago">'recibo de sueldo'!$G$75</definedName>
    <definedName name="nuevocod58medoct">'recibo de sueldo'!$I$73</definedName>
    <definedName name="nuevocod58oct">'recibo de sueldo'!$I$69</definedName>
    <definedName name="nuevocod58sup">'recibo de sueldo'!$G$81</definedName>
    <definedName name="nuevocod58supago">'recibo de sueldo'!$G$81</definedName>
    <definedName name="nuevocod58supoct">'recibo de sueldo'!$J$82</definedName>
    <definedName name="nuevoproljornada">'recibo de sueldo'!$G$68</definedName>
    <definedName name="nuevoproljornadaago">'recibo de sueldo'!$G$68</definedName>
    <definedName name="nuevoproljoroct">'recibo de sueldo'!$I$68</definedName>
    <definedName name="nuevopuntoíndice">'recibo de sueldo'!$G$62</definedName>
    <definedName name="nuevosalminjorcom">'recibo de sueldo'!$G$71</definedName>
    <definedName name="porant">'recibo de sueldo'!$K$91:$K$102</definedName>
    <definedName name="porcremcod17">'recibo de sueldo'!$G$85</definedName>
    <definedName name="porreboncod17">'recibo de sueldo'!$G$86</definedName>
    <definedName name="proljorago07">'recibo de sueldo'!$O$69</definedName>
    <definedName name="proljorago08">'recibo de sueldo'!$Y$69</definedName>
    <definedName name="proljordic08">'recibo de sueldo'!$Y$71</definedName>
    <definedName name="proljorfeb07">'recibo de sueldo'!$M$69</definedName>
    <definedName name="proljorjul08">'recibo de sueldo'!$W$69</definedName>
    <definedName name="proljormar08">'recibo de sueldo'!$U$69</definedName>
    <definedName name="proljoroct07">'recibo de sueldo'!$S$69</definedName>
    <definedName name="proljoroct08">'recibo de sueldo'!$Y$70</definedName>
    <definedName name="proljorsep07">'recibo de sueldo'!$Q$69</definedName>
    <definedName name="punto_índice">'recibo de sueldo'!$D$62</definedName>
    <definedName name="puntoindice">'recibo de sueldo'!$G$62</definedName>
    <definedName name="puntoíndice">'recibo de sueldo'!$D$62</definedName>
    <definedName name="PUNTOSbasicos">'recibo de sueldo'!$C$160</definedName>
    <definedName name="puntoscompbasico">'Cargos'!$D$3:$D$313</definedName>
    <definedName name="puntosproljor">'recibo de sueldo'!$H$166</definedName>
    <definedName name="Salmínimo">'recibo de sueldo'!$D$70</definedName>
    <definedName name="salminimofeb07">'recibo de sueldo'!$M$71</definedName>
    <definedName name="salminimojul08">'recibo de sueldo'!$W$71</definedName>
    <definedName name="salminimomar08">'recibo de sueldo'!$U$71</definedName>
    <definedName name="salminjorcom">'recibo de sueldo'!$M$73</definedName>
    <definedName name="salminjorcompleta">'recibo de sueldo'!$D$71</definedName>
    <definedName name="valor_cod_022">'recibo de sueldo'!$D$67</definedName>
    <definedName name="valor_cod_038">'recibo de sueldo'!$D$66</definedName>
    <definedName name="valor_prol_jor">'recibo de sueldo'!$D$68</definedName>
    <definedName name="valorcod17">'recibo de sueldo'!$D$65</definedName>
    <definedName name="valorcod58">'recibo de sueldo'!$D$69</definedName>
  </definedNames>
  <calcPr fullCalcOnLoad="1"/>
</workbook>
</file>

<file path=xl/comments1.xml><?xml version="1.0" encoding="utf-8"?>
<comments xmlns="http://schemas.openxmlformats.org/spreadsheetml/2006/main">
  <authors>
    <author>V?ctor</author>
    <author>Colossus User</author>
  </authors>
  <commentList>
    <comment ref="F23" authorId="0">
      <text>
        <r>
          <rPr>
            <b/>
            <sz val="8"/>
            <rFont val="Tahoma"/>
            <family val="0"/>
          </rPr>
          <t>Víctor:</t>
        </r>
        <r>
          <rPr>
            <sz val="8"/>
            <rFont val="Tahoma"/>
            <family val="0"/>
          </rPr>
          <t xml:space="preserve">
como en esta celda</t>
        </r>
      </text>
    </comment>
    <comment ref="E233" authorId="0">
      <text>
        <r>
          <rPr>
            <b/>
            <sz val="8"/>
            <rFont val="Tahoma"/>
            <family val="0"/>
          </rPr>
          <t>Víctor:</t>
        </r>
        <r>
          <rPr>
            <sz val="8"/>
            <rFont val="Tahoma"/>
            <family val="0"/>
          </rPr>
          <t xml:space="preserve">
</t>
        </r>
        <r>
          <rPr>
            <b/>
            <sz val="11"/>
            <rFont val="Tahoma"/>
            <family val="2"/>
          </rPr>
          <t>completar si hay desc por inasist</t>
        </r>
      </text>
    </comment>
    <comment ref="E276" authorId="0">
      <text>
        <r>
          <rPr>
            <b/>
            <sz val="8"/>
            <rFont val="Tahoma"/>
            <family val="0"/>
          </rPr>
          <t>Víctor:</t>
        </r>
        <r>
          <rPr>
            <sz val="8"/>
            <rFont val="Tahoma"/>
            <family val="0"/>
          </rPr>
          <t xml:space="preserve">
</t>
        </r>
        <r>
          <rPr>
            <b/>
            <sz val="10"/>
            <rFont val="Tahoma"/>
            <family val="2"/>
          </rPr>
          <t>Completar en el recibo de la izquierda</t>
        </r>
      </text>
    </comment>
    <comment ref="E278" authorId="0">
      <text>
        <r>
          <rPr>
            <b/>
            <sz val="8"/>
            <rFont val="Tahoma"/>
            <family val="0"/>
          </rPr>
          <t>Víctor:</t>
        </r>
        <r>
          <rPr>
            <sz val="8"/>
            <rFont val="Tahoma"/>
            <family val="0"/>
          </rPr>
          <t xml:space="preserve">
</t>
        </r>
        <r>
          <rPr>
            <b/>
            <sz val="11"/>
            <rFont val="Tahoma"/>
            <family val="2"/>
          </rPr>
          <t>completar si hay desc por inasist</t>
        </r>
      </text>
    </comment>
    <comment ref="C182" authorId="1">
      <text>
        <r>
          <rPr>
            <b/>
            <sz val="8"/>
            <rFont val="Tahoma"/>
            <family val="0"/>
          </rPr>
          <t>Victor:</t>
        </r>
        <r>
          <rPr>
            <sz val="8"/>
            <rFont val="Tahoma"/>
            <family val="0"/>
          </rPr>
          <t xml:space="preserve">
Variar este número con decimales si el monto del recibo es menor al indicado, hasta lograr hacer coincidir el valor. El decimal exacto se encuentra dividiendo el valor del recibo real por el simulado.</t>
        </r>
      </text>
    </comment>
    <comment ref="C184" authorId="1">
      <text>
        <r>
          <rPr>
            <b/>
            <sz val="8"/>
            <rFont val="Tahoma"/>
            <family val="0"/>
          </rPr>
          <t>Victor:
Variar este número con decimales si el monto del recibo es menor al indicado, hasta lograr hacer coincidir el valor. El decimal exacto se encuentra dividiendo el valor del recibo real por el simulado.</t>
        </r>
      </text>
    </comment>
    <comment ref="C178" authorId="1">
      <text>
        <r>
          <rPr>
            <sz val="8"/>
            <rFont val="Tahoma"/>
            <family val="0"/>
          </rPr>
          <t>Completar con el porcentaje de zona según corresponda</t>
        </r>
      </text>
    </comment>
    <comment ref="C230" authorId="1">
      <text>
        <r>
          <rPr>
            <sz val="8"/>
            <rFont val="Tahoma"/>
            <family val="0"/>
          </rPr>
          <t>Completar con el porcentaje de zona según corresponda</t>
        </r>
      </text>
    </comment>
    <comment ref="E180" authorId="1">
      <text>
        <r>
          <rPr>
            <b/>
            <sz val="8"/>
            <rFont val="Tahoma"/>
            <family val="0"/>
          </rPr>
          <t>Completar si se cobran asignaciones familiares. Los valores se pueden encontrar en http://www.agmeruruguay.com.ar/asigfam.htm</t>
        </r>
        <r>
          <rPr>
            <sz val="8"/>
            <rFont val="Tahoma"/>
            <family val="0"/>
          </rPr>
          <t xml:space="preserve">
</t>
        </r>
      </text>
    </comment>
  </commentList>
</comments>
</file>

<file path=xl/comments3.xml><?xml version="1.0" encoding="utf-8"?>
<comments xmlns="http://schemas.openxmlformats.org/spreadsheetml/2006/main">
  <authors>
    <author>Colossus User</author>
  </authors>
  <commentList>
    <comment ref="A1" authorId="0">
      <text>
        <r>
          <rPr>
            <sz val="8"/>
            <rFont val="Tahoma"/>
            <family val="0"/>
          </rPr>
          <t>Volver al inicio</t>
        </r>
      </text>
    </comment>
  </commentList>
</comments>
</file>

<file path=xl/comments4.xml><?xml version="1.0" encoding="utf-8"?>
<comments xmlns="http://schemas.openxmlformats.org/spreadsheetml/2006/main">
  <authors>
    <author>Colossus User</author>
  </authors>
  <commentList>
    <comment ref="A1" authorId="0">
      <text>
        <r>
          <rPr>
            <b/>
            <sz val="8"/>
            <rFont val="Tahoma"/>
            <family val="0"/>
          </rPr>
          <t>Volver al incio</t>
        </r>
        <r>
          <rPr>
            <sz val="8"/>
            <rFont val="Tahoma"/>
            <family val="0"/>
          </rPr>
          <t xml:space="preserve">
</t>
        </r>
      </text>
    </comment>
  </commentList>
</comments>
</file>

<file path=xl/comments5.xml><?xml version="1.0" encoding="utf-8"?>
<comments xmlns="http://schemas.openxmlformats.org/spreadsheetml/2006/main">
  <authors>
    <author>Colossus User</author>
  </authors>
  <commentList>
    <comment ref="A1" authorId="0">
      <text>
        <r>
          <rPr>
            <b/>
            <sz val="8"/>
            <rFont val="Tahoma"/>
            <family val="0"/>
          </rPr>
          <t>Volver al inicio</t>
        </r>
      </text>
    </comment>
  </commentList>
</comments>
</file>

<file path=xl/sharedStrings.xml><?xml version="1.0" encoding="utf-8"?>
<sst xmlns="http://schemas.openxmlformats.org/spreadsheetml/2006/main" count="699" uniqueCount="553">
  <si>
    <t>Antigüedad</t>
  </si>
  <si>
    <t>Total haberes</t>
  </si>
  <si>
    <t>Otro desc</t>
  </si>
  <si>
    <t>Descuentos</t>
  </si>
  <si>
    <t>Sueldo líquido</t>
  </si>
  <si>
    <t>Puntos básicos</t>
  </si>
  <si>
    <t>punto índice</t>
  </si>
  <si>
    <t>valor cod 038</t>
  </si>
  <si>
    <t>valor prol jor</t>
  </si>
  <si>
    <t>HORAS DE NIVEL MEDIO</t>
  </si>
  <si>
    <t>Número de horas</t>
  </si>
  <si>
    <t>(no llenar, se calcula solo)</t>
  </si>
  <si>
    <t>Haberes</t>
  </si>
  <si>
    <t>cod38med</t>
  </si>
  <si>
    <t>cod 58med</t>
  </si>
  <si>
    <t>cod017med</t>
  </si>
  <si>
    <t>HORAS DE NIVEL Superior</t>
  </si>
  <si>
    <t>cod38sup</t>
  </si>
  <si>
    <t>cod 58sup</t>
  </si>
  <si>
    <t>cod017sup</t>
  </si>
  <si>
    <t>nuevopuntoíndice</t>
  </si>
  <si>
    <t>Códigos actuales</t>
  </si>
  <si>
    <t>Códigos nivel medio actuales</t>
  </si>
  <si>
    <t>Códigos nivel Superior actuales</t>
  </si>
  <si>
    <t>valorcod17</t>
  </si>
  <si>
    <t>valorcod58</t>
  </si>
  <si>
    <t>No es necesario saber manejar Excel</t>
  </si>
  <si>
    <t xml:space="preserve">Leer los comentarios en las casillas que tengan una puntita roja en el ángulo superior derecho, </t>
  </si>
  <si>
    <t>el comentario aparece al posicionar el cursor sobre la casilla.</t>
  </si>
  <si>
    <t>Víctor Hugo Hutt</t>
  </si>
  <si>
    <t>AGMER Seccional Uruguay</t>
  </si>
  <si>
    <t>Remunerativo</t>
  </si>
  <si>
    <t xml:space="preserve">Tabla a la derecha </t>
  </si>
  <si>
    <t>Nuevo monto remunerativo</t>
  </si>
  <si>
    <t>Instructivo</t>
  </si>
  <si>
    <t>horas nivel medio</t>
  </si>
  <si>
    <t>horas nivel superior</t>
  </si>
  <si>
    <t>cod06med</t>
  </si>
  <si>
    <t>cod06sup</t>
  </si>
  <si>
    <t>Salmínimo</t>
  </si>
  <si>
    <t>NueSalMin</t>
  </si>
  <si>
    <t>valorcod006</t>
  </si>
  <si>
    <t>nuevocod06</t>
  </si>
  <si>
    <t>nuevocod017sup</t>
  </si>
  <si>
    <t>nuevocod38sup</t>
  </si>
  <si>
    <t>nuevocod017med</t>
  </si>
  <si>
    <t>nuevocod38med</t>
  </si>
  <si>
    <t>nuevocod17</t>
  </si>
  <si>
    <t>nuevoproljornada</t>
  </si>
  <si>
    <t>nuevocod06med</t>
  </si>
  <si>
    <t>salminjorcompleta</t>
  </si>
  <si>
    <t>nuevosalminjorcom</t>
  </si>
  <si>
    <t>No lo se</t>
  </si>
  <si>
    <t>No estoy seguro</t>
  </si>
  <si>
    <t>Leer</t>
  </si>
  <si>
    <t>nuevocod06sup</t>
  </si>
  <si>
    <t>Códigos para propuesta 24 feb/06</t>
  </si>
  <si>
    <t>Indice enero 2006</t>
  </si>
  <si>
    <t>Códigos nivel medio prop 24 feb/06</t>
  </si>
  <si>
    <t>Códigos nivel Superior 24 feb/06</t>
  </si>
  <si>
    <t>MENU</t>
  </si>
  <si>
    <t>*</t>
  </si>
  <si>
    <t>Valor anterior</t>
  </si>
  <si>
    <t>www.agmeruruguay.com.ar</t>
  </si>
  <si>
    <t xml:space="preserve"> </t>
  </si>
  <si>
    <t>Tarea</t>
  </si>
  <si>
    <t>Prol</t>
  </si>
  <si>
    <t>Jornada</t>
  </si>
  <si>
    <t>CARGO</t>
  </si>
  <si>
    <t>NOMBRE</t>
  </si>
  <si>
    <t>PUNTOS</t>
  </si>
  <si>
    <t>DIFER.</t>
  </si>
  <si>
    <t>JORN</t>
  </si>
  <si>
    <t>Compl</t>
  </si>
  <si>
    <t>JEFE DE PRECEPTORES DE 2DA Y 3RA CATEGORIA</t>
  </si>
  <si>
    <t xml:space="preserve"> RESP. AREA ASISTEMATICA Y SISTEMATICA</t>
  </si>
  <si>
    <t xml:space="preserve"> ASESOR PEDAGOGICO</t>
  </si>
  <si>
    <t xml:space="preserve"> SUPERVISOR D.E.M.Y.A.</t>
  </si>
  <si>
    <t xml:space="preserve"> SECRETARIO DOCENTE D.E.M.Y.A.</t>
  </si>
  <si>
    <t xml:space="preserve"> TECNICO PEDAGOGICO</t>
  </si>
  <si>
    <t xml:space="preserve"> DIRECTOR 1ERA CATEGORIA</t>
  </si>
  <si>
    <t xml:space="preserve"> DIRECTOR 2DA CATEGORIA</t>
  </si>
  <si>
    <t xml:space="preserve"> REGENTE ESC. TECNICA 1ERA CATEGORIA</t>
  </si>
  <si>
    <t xml:space="preserve"> DIRECTOR 3ERA CATEGORIA</t>
  </si>
  <si>
    <t xml:space="preserve"> VICEDIRECTOR 1ERA CATEGORIA</t>
  </si>
  <si>
    <t xml:space="preserve"> VICEDIRECTOR 2DA CATEGORIA</t>
  </si>
  <si>
    <t xml:space="preserve"> JEFE AGROPECUARIO 1ERA CATEGORIA</t>
  </si>
  <si>
    <t xml:space="preserve"> JEFE AGROPECUARIO 2DA CATEGORIA</t>
  </si>
  <si>
    <t xml:space="preserve"> JEFE AGROPECUARIO 3ERA CATEGORIA</t>
  </si>
  <si>
    <t xml:space="preserve"> JEFE SECCION ESC. AGROPECUARIA</t>
  </si>
  <si>
    <t xml:space="preserve"> REGENTE ESC. TECNICA 2DA CATEGORIA</t>
  </si>
  <si>
    <t xml:space="preserve"> MAESTRO ENS PRACT - JEFE SECCION</t>
  </si>
  <si>
    <t xml:space="preserve"> MAESTRO ENS PRACT - 1RA 2DA 3RA</t>
  </si>
  <si>
    <t xml:space="preserve"> JEFE INTERNADO 1ERA CATEGORIA</t>
  </si>
  <si>
    <t xml:space="preserve"> JEFE INTERNADO 3ERA CATEGORIA</t>
  </si>
  <si>
    <t xml:space="preserve"> SECRETARIO 1ERA CATEGORIA</t>
  </si>
  <si>
    <t xml:space="preserve"> SECRETARIO 2DA CATEGORIA</t>
  </si>
  <si>
    <t xml:space="preserve"> SECRETARIO 3ERA CATEGORIA</t>
  </si>
  <si>
    <t xml:space="preserve"> MAESTRO TECNOLOGICO Y ESPECIALIDADES</t>
  </si>
  <si>
    <t xml:space="preserve"> MAESTRO AYUD ENS PRACT 1RA 2DA 3RA</t>
  </si>
  <si>
    <t xml:space="preserve"> PRECEPTOR AYUDANTE INTERNADO 1ERA CATEGORIA</t>
  </si>
  <si>
    <t xml:space="preserve"> PRECEPTOR AYUDANTE INTERNADO 3ERA CATEGORIA</t>
  </si>
  <si>
    <t xml:space="preserve"> PRECEPTOR</t>
  </si>
  <si>
    <t xml:space="preserve"> BIBLIOTECARIO</t>
  </si>
  <si>
    <t xml:space="preserve"> MAESTRO DE GRADO</t>
  </si>
  <si>
    <t xml:space="preserve"> JEFE DE LABORATORIO</t>
  </si>
  <si>
    <t xml:space="preserve"> JEFE DE ENS PRACTICA</t>
  </si>
  <si>
    <t xml:space="preserve"> AYTE TEC DE TRAB PRACT/LABORATORIO</t>
  </si>
  <si>
    <t xml:space="preserve"> SUBJEFE DE PRECEPT 1RA CAT</t>
  </si>
  <si>
    <t xml:space="preserve"> RECTOR PROYECTO 13</t>
  </si>
  <si>
    <t xml:space="preserve"> JEFE INTERNADO 2DA CATEGORIA</t>
  </si>
  <si>
    <t xml:space="preserve"> PRECEPTOR AYUDANTE DE INTERNADO 2DA CATEGORIA</t>
  </si>
  <si>
    <t xml:space="preserve"> VICEDIRECTOR 3ERA CATEGORIA</t>
  </si>
  <si>
    <t xml:space="preserve"> VICERECTOR PROYECTO 13</t>
  </si>
  <si>
    <t xml:space="preserve"> ASESOR PEDAG PROYECTO 13</t>
  </si>
  <si>
    <t xml:space="preserve"> AYUDANTE CLASES PRACTICAS (14 Hs)</t>
  </si>
  <si>
    <t xml:space="preserve"> INSTRUCTOR COMPLEJO AGRARIO</t>
  </si>
  <si>
    <t xml:space="preserve"> DIRECTOR DE 1° C.E.F.</t>
  </si>
  <si>
    <t xml:space="preserve"> MAESTRO DE CICLO E.G.B.</t>
  </si>
  <si>
    <t xml:space="preserve"> COORDINADOR DE ACCIONES NO FORMALES</t>
  </si>
  <si>
    <t xml:space="preserve"> AUXILIAR DE ACCIONES NO FORMALES</t>
  </si>
  <si>
    <t xml:space="preserve"> INSTRUCTOR ESC. AGROPECUARIAS</t>
  </si>
  <si>
    <t xml:space="preserve"> JEFE TALLER ESC. TECNICA 3ERA CATEGORIA</t>
  </si>
  <si>
    <t xml:space="preserve"> JEFE TALLER ESC. TECNICA 1ERA CATEGORIA</t>
  </si>
  <si>
    <t xml:space="preserve"> JEFE TALLER ESC. TECNICA 2DA CATEGORIA</t>
  </si>
  <si>
    <t xml:space="preserve"> PROSECRETARIO 1ERA CAT.</t>
  </si>
  <si>
    <t xml:space="preserve"> PROSECRETARIO 2DA Y 3ERA CAT.</t>
  </si>
  <si>
    <t xml:space="preserve"> JEFE DE PRECEPTORES 1ERA CAT.</t>
  </si>
  <si>
    <t xml:space="preserve"> JEFE DE PRECEPTORES 2DA Y 3ERA CAT.</t>
  </si>
  <si>
    <t xml:space="preserve"> SUBJEFE DE PRECEPTORES 1ERA CAT.</t>
  </si>
  <si>
    <t xml:space="preserve"> JEFE DE PRECEPTORES J. C. AGRARIA</t>
  </si>
  <si>
    <t xml:space="preserve"> JEFE GRAL. DE ENSENANZA PRACTICA 3RA CAT.</t>
  </si>
  <si>
    <r>
      <t xml:space="preserve"> JEFE DPTO. EDUCACION FISICA</t>
    </r>
    <r>
      <rPr>
        <b/>
        <sz val="9"/>
        <color indexed="10"/>
        <rFont val="Arial"/>
        <family val="2"/>
      </rPr>
      <t xml:space="preserve"> (transformado) 971 + 620</t>
    </r>
  </si>
  <si>
    <t xml:space="preserve"> DIRECTOR DE 1ERA CAT. CON PROLONG. DE JORN.</t>
  </si>
  <si>
    <t xml:space="preserve"> DIRECTOR DE 2DA CAT. CON PROLONG. DE JORN.</t>
  </si>
  <si>
    <t xml:space="preserve"> DIRECTOR DE 3ERA CAT. CON PROLONG. DE JORN.</t>
  </si>
  <si>
    <t xml:space="preserve"> VICEDIRECTOR DE 1ERA CAT. CON PROLONG. DE JORN.</t>
  </si>
  <si>
    <t xml:space="preserve"> VICEDIRECTOR DE 2DA CAT. CON PROLONG. DE JORN.</t>
  </si>
  <si>
    <t xml:space="preserve"> DIRECTOR DE 1ERA A/C DE 2 TURNOS CON P. DE JORN</t>
  </si>
  <si>
    <t xml:space="preserve"> DIRECTOR DE 2DA A/C DE 2 TURNOS CON P. DE JORN.</t>
  </si>
  <si>
    <t xml:space="preserve"> DIRECTOR DE 3ERA A/C DE 2 TURNOS CON P. DE JORN.</t>
  </si>
  <si>
    <t xml:space="preserve"> JEFE AGROPECUARIO 1ERA CAT. CON PROLONG. DE JORN.</t>
  </si>
  <si>
    <t xml:space="preserve"> JEFE AGROPECUARIO 2DA CAT. CON PROLONG. DE JORN.</t>
  </si>
  <si>
    <t xml:space="preserve"> JEFE AGROPECUARIO 3ERA CAT. CON PROLONG. DE JORN.</t>
  </si>
  <si>
    <t xml:space="preserve"> JEFE SECCION ESC. AGROP. CON PROLONG. DE JORN.</t>
  </si>
  <si>
    <t xml:space="preserve"> JEFE INTERN. 1ERA CAT. ESC. AGROP. CON P. DE JORN.</t>
  </si>
  <si>
    <t xml:space="preserve"> JEFE INTERN. 2DA CAT. ESC. AGROP. CON P. DE JORN.</t>
  </si>
  <si>
    <t xml:space="preserve"> JEFE INTERN. 3ERA CAT. ESC. AGROP. CON P. DE JORN.</t>
  </si>
  <si>
    <t xml:space="preserve"> PRECEPTOR AYUDANTE INTERN. 1ERA CAT. CON P. DE JORN. (Pasó a 684)</t>
  </si>
  <si>
    <t xml:space="preserve"> PRECEPTOR AYUDANTE INTERN. 2DA CAT. CON P. DE JORN. (Pasó a 684)</t>
  </si>
  <si>
    <t xml:space="preserve"> PRECEPTOR AYUDANTE INTERNADO</t>
  </si>
  <si>
    <t xml:space="preserve"> VICEDIRECTOR ESC. 3ERA CAT. CON PROLONG. DE JORN.</t>
  </si>
  <si>
    <t xml:space="preserve"> DIRECTOR DE 1ERA CAT. A/C DE 3 TURNOS CON P. DE JORN.</t>
  </si>
  <si>
    <t xml:space="preserve"> DIRECTOR DE 2DA CAT. A/C DE 3 TURNOS CON P. DE JORN.</t>
  </si>
  <si>
    <t xml:space="preserve"> DIRECTOR DE 3ERA CAT. A/C DE 3 TURNOS CON P. DE JORN.</t>
  </si>
  <si>
    <t xml:space="preserve"> PRECEPTOR AYUDANTE INTERN. ESC. TECNICA (Pasó a 684)</t>
  </si>
  <si>
    <t>JEFE SECTORIAL DE JORNADA COMPLETA AGRARIA</t>
  </si>
  <si>
    <t xml:space="preserve"> JEFE INTERN. ESC. TECNICA 1ERA CAT. CON PROL. DE JORN.</t>
  </si>
  <si>
    <t xml:space="preserve"> JEFE INTERN. ESC. TECNICA 2DA CAT. CON PROL. DE JORN.</t>
  </si>
  <si>
    <t xml:space="preserve"> JEFE INTERN. ESC. TECNICA 3ERA CAT. CON PROL. DE JORN.</t>
  </si>
  <si>
    <t xml:space="preserve"> AYUDANTE DE CATEDRA</t>
  </si>
  <si>
    <t xml:space="preserve"> REGENTE DE 3ERA CAT.</t>
  </si>
  <si>
    <t xml:space="preserve"> SUBREGENTE DE 1ERA CAT.</t>
  </si>
  <si>
    <t xml:space="preserve"> JEFE GRAL. DE ENS. PRACTICA 1ERA CAT.</t>
  </si>
  <si>
    <t xml:space="preserve"> JEFE GRAL. DE ENS. PRACTICA 2DA CAT.</t>
  </si>
  <si>
    <t xml:space="preserve"> MAESTRO DE GRADO ESC. ANEXAS FFAA</t>
  </si>
  <si>
    <t xml:space="preserve"> ASESORES</t>
  </si>
  <si>
    <t xml:space="preserve"> DIRECTOR ESC. 3RA CAT. ESC. ANEXAS FFAA</t>
  </si>
  <si>
    <t xml:space="preserve"> DIRECTOR ESC. 2DA CAT. ESC. ANEXAS FFAA</t>
  </si>
  <si>
    <t xml:space="preserve"> COORDINADOR HOGAR ESCUELA</t>
  </si>
  <si>
    <t xml:space="preserve"> JEFE DEPARTAMENTO TECNICO</t>
  </si>
  <si>
    <t xml:space="preserve"> SUPERVISOR DE ENSENANZA PRIMARIA</t>
  </si>
  <si>
    <t xml:space="preserve"> SUPERVISOR DE ENSENANZA ESPECIAL</t>
  </si>
  <si>
    <t xml:space="preserve"> SUPERVISOR DE EDUCACION FISICA</t>
  </si>
  <si>
    <t xml:space="preserve"> SUPERVISOR DE ACTIVIDADES PRACTICAS</t>
  </si>
  <si>
    <t xml:space="preserve"> SUPERVISOR DE EDUCACION MUSICAL</t>
  </si>
  <si>
    <t xml:space="preserve"> TECNICO DOCENTE</t>
  </si>
  <si>
    <t xml:space="preserve"> SECRETARIO DOCENTE HOGAR ESCUELA</t>
  </si>
  <si>
    <t xml:space="preserve"> DIRECTOR ESCUELA 1ERA CATEGORIA</t>
  </si>
  <si>
    <t xml:space="preserve"> DIRECTOR GABINETE DE PSICOMETRIA</t>
  </si>
  <si>
    <t xml:space="preserve"> DIRECTOR NIVEL INICIAL 1ERA CATEGORIA</t>
  </si>
  <si>
    <t xml:space="preserve"> DIRECTOR ESCUELA 2DA CATEGORIA</t>
  </si>
  <si>
    <t xml:space="preserve"> DIRECTOR NIVEL INICIAL 2DA CATEGORIA</t>
  </si>
  <si>
    <t xml:space="preserve"> DIRECTOR ESCUELA EDUCACION ESPECIAL</t>
  </si>
  <si>
    <t xml:space="preserve"> DIRECTOR ESCUELA 3ERA CATEGORIA</t>
  </si>
  <si>
    <t xml:space="preserve"> VICEDIRECTOR ESCUELA 1ERA CATEGORIA</t>
  </si>
  <si>
    <t xml:space="preserve"> DIRECTOR ESCUELA CARCEL</t>
  </si>
  <si>
    <t xml:space="preserve"> DIRECTOR ESCUELA 4TA CATEGORIA</t>
  </si>
  <si>
    <t xml:space="preserve"> TECNICO DIFERENCIADO</t>
  </si>
  <si>
    <t xml:space="preserve"> VICEDIRECTOR ESCUELA 2DA CATEGORIA</t>
  </si>
  <si>
    <t xml:space="preserve"> DIRECTOR ESCUELA MATERNAL</t>
  </si>
  <si>
    <t xml:space="preserve"> DIRECTOR ESCUELA ADULTOS 1ERA CATEGORIA</t>
  </si>
  <si>
    <t xml:space="preserve"> DIRECTOR ESCUELA CORAL</t>
  </si>
  <si>
    <t xml:space="preserve"> DIRECTOR ESCUELA ADULTOS 2DA CATEGORIA</t>
  </si>
  <si>
    <t xml:space="preserve"> MAESTRO DOMICILIARIO</t>
  </si>
  <si>
    <t xml:space="preserve"> VISITADOR</t>
  </si>
  <si>
    <t xml:space="preserve"> ASISTENTE SOCIAL</t>
  </si>
  <si>
    <t xml:space="preserve"> MAESTRO ESCUELA DIFERENCIADA</t>
  </si>
  <si>
    <t xml:space="preserve"> DIRECTOR PARQUE ESCOLAR "E. BERDUC"</t>
  </si>
  <si>
    <t xml:space="preserve"> MAESTRO ESPECIAL EDUCACION MUSICAL DIFERENCIADO</t>
  </si>
  <si>
    <t xml:space="preserve"> MAESTRO JARDIN DE INFANTES</t>
  </si>
  <si>
    <t xml:space="preserve"> MAESTRO DE GRADO DIFERENCIADO</t>
  </si>
  <si>
    <t xml:space="preserve"> MAESTRO CARCELARIO</t>
  </si>
  <si>
    <t xml:space="preserve"> SECRETARIO ESCUELA 2DA CATEGORIA</t>
  </si>
  <si>
    <t xml:space="preserve"> MAESTRO ESPECIAL ACTIVIDAD PRACTICAS DIFERENCIADA</t>
  </si>
  <si>
    <t xml:space="preserve"> MAESTRO ESCUELA MATERNAL</t>
  </si>
  <si>
    <t xml:space="preserve"> SECRETARIO ESCUELA 1ERA CATEGORIA</t>
  </si>
  <si>
    <t xml:space="preserve"> MAESTRO ESPECIAL ESCUELA CORAL</t>
  </si>
  <si>
    <t xml:space="preserve"> MAESTRO AUXILIAR ESCUELA DIFERENCIADA</t>
  </si>
  <si>
    <t xml:space="preserve"> MAESTRO EDUCACION FISICA</t>
  </si>
  <si>
    <t xml:space="preserve"> SECRETARIO ESCUELA ADULTOS</t>
  </si>
  <si>
    <t xml:space="preserve"> PSICOPEDAGOGO</t>
  </si>
  <si>
    <t xml:space="preserve"> TECNICO DOCENTE ENSENANZA ESPECIAL</t>
  </si>
  <si>
    <t xml:space="preserve"> DIRECTOR ESCUELA PARA CIEGOS</t>
  </si>
  <si>
    <t xml:space="preserve"> MAESTRO ESCUELA NOCTURNA</t>
  </si>
  <si>
    <t xml:space="preserve"> MAESTRO ESPECIAL ACTIVIDADES PRACTICAS</t>
  </si>
  <si>
    <t xml:space="preserve"> SECRETARIO PARQUE ESCOLAR</t>
  </si>
  <si>
    <t xml:space="preserve"> MAESTRO ESPECIAL ACTIVIDADES PRACTICAS ADULTO</t>
  </si>
  <si>
    <t xml:space="preserve"> MAESTRO ESPECIAL TECNICO AGROPECUARIO</t>
  </si>
  <si>
    <t xml:space="preserve"> MAESTRO HOSPITALARIO</t>
  </si>
  <si>
    <t xml:space="preserve"> BIBLIOTECARIO PEDAGOGICO</t>
  </si>
  <si>
    <t xml:space="preserve"> COORDINADOR CENTRO LABORAL</t>
  </si>
  <si>
    <t xml:space="preserve"> COORDINADOR DEPARTAMENTAL</t>
  </si>
  <si>
    <t xml:space="preserve"> MAESTRO ESPECIAL EDUCACION MUSICAL</t>
  </si>
  <si>
    <t xml:space="preserve"> FONOAUDIOLOGO</t>
  </si>
  <si>
    <t xml:space="preserve"> PSICOLOGO</t>
  </si>
  <si>
    <t xml:space="preserve"> DIRECTOR ESCUELA PARA SORDOS</t>
  </si>
  <si>
    <t xml:space="preserve"> VICEDIRECTOR ESCUELA ENSENANZA ESPECIAL</t>
  </si>
  <si>
    <t xml:space="preserve"> MAESTRO ESPECIAL EDUCACION FISICA DIFERENCIADO</t>
  </si>
  <si>
    <t xml:space="preserve"> SECRETARIO DOCENTE</t>
  </si>
  <si>
    <t xml:space="preserve"> SUPERVISOR ENSENANZA ADULTOS</t>
  </si>
  <si>
    <t xml:space="preserve"> MAESTRO AUXILIAR ESCUELA DIFERENCIADA JORNADA COMPLETA</t>
  </si>
  <si>
    <t xml:space="preserve"> MAESTRO ESPECIAL ACT. PRACT. DIFERENCIADA J. COMPLETA</t>
  </si>
  <si>
    <t xml:space="preserve"> DIRECTOR ESCUELA DIFERENCIADA JORNADA COMPLETA</t>
  </si>
  <si>
    <t xml:space="preserve"> VICEDIRECTOR ESCUELA DIFERENCIADA JORNADA COMPLETA</t>
  </si>
  <si>
    <t xml:space="preserve"> SECRETARIO ESCUELA DIFERENCIADA</t>
  </si>
  <si>
    <t xml:space="preserve"> MAESTRO ESPECIAL DE TALLER</t>
  </si>
  <si>
    <t xml:space="preserve"> MAESTRO ESPECIAL DE TALLER ANEXO ALBERGUE</t>
  </si>
  <si>
    <t xml:space="preserve"> DIRECTOR NIVEL INICIAL 3ERA CATEGORIA</t>
  </si>
  <si>
    <t xml:space="preserve"> CAPACITADORES CENTROS LABORALES   mecl</t>
  </si>
  <si>
    <t xml:space="preserve"> JEFE DPTO PEDAGOGICO Y SUPERVISION</t>
  </si>
  <si>
    <t>COORD. DPTAL. DE CENTROS P/ADULTOS</t>
  </si>
  <si>
    <t xml:space="preserve"> MAESTRO ESPECIAL EDUCACION MUSICAL ADULTOS</t>
  </si>
  <si>
    <t xml:space="preserve"> SECRETARIO DE SUPERVISION</t>
  </si>
  <si>
    <t xml:space="preserve"> ASESOR PSICOLOGIA EDUCATIVA</t>
  </si>
  <si>
    <t xml:space="preserve"> MAESTRO NIVELADOR</t>
  </si>
  <si>
    <t xml:space="preserve"> SUPERVISOR NIVEL INICIAL</t>
  </si>
  <si>
    <t xml:space="preserve"> SUPERVISOR BIBLIOTECAS ESCOLARES</t>
  </si>
  <si>
    <t xml:space="preserve"> SUPERVISOR TECNICO</t>
  </si>
  <si>
    <t xml:space="preserve"> DIRECTOR DPTO APLICACION</t>
  </si>
  <si>
    <t xml:space="preserve"> VICEDIRECTOR DPTO APLICACION DE 2DA CATEGORIA </t>
  </si>
  <si>
    <t xml:space="preserve"> SECRETARIO DPTO APLICACION</t>
  </si>
  <si>
    <t xml:space="preserve"> MAESTRO DPTO APLICACION</t>
  </si>
  <si>
    <t xml:space="preserve"> MAESTRO MATERIAS ESPECIALES DPTO APLICACION</t>
  </si>
  <si>
    <t xml:space="preserve"> DIRECTOR 1ERA CATEGORIA JORNADA COMPLETA</t>
  </si>
  <si>
    <t xml:space="preserve"> DIRECTOR 2DA CATEGORIA JORNADA COMPLETA</t>
  </si>
  <si>
    <t xml:space="preserve"> DIRECTOR 3ERA CATEGORIA JORNADA COMPLETA</t>
  </si>
  <si>
    <t xml:space="preserve"> DIRECTOR 4TA CATEGORIA JORNADA COMPLETA</t>
  </si>
  <si>
    <t xml:space="preserve"> VICEDIRECTOR 2DA CATEGORIA JORNADA COMPLETA</t>
  </si>
  <si>
    <t xml:space="preserve"> MAESTRO DE GRADO JORNADA COMPLETA</t>
  </si>
  <si>
    <t xml:space="preserve"> MAESTRO ESPECIAL DE ACT. PRACTICAS JORN. COMPLETA</t>
  </si>
  <si>
    <t xml:space="preserve"> MAESTRO JARDIN DE INFANTES JORNADA COMPLETA</t>
  </si>
  <si>
    <t xml:space="preserve"> VICEDIRECTOR NIVEL INICIAL 2DA CATEGORIA</t>
  </si>
  <si>
    <t xml:space="preserve"> DIRECTOR 2DA ANEXO ALBERGUE</t>
  </si>
  <si>
    <t xml:space="preserve"> MAESTRO DE GRADO ANEXO ALBERGUE</t>
  </si>
  <si>
    <t xml:space="preserve"> MAESTRO ESP. ACTIV. PRACTICAS ANEXO ALBERGUE</t>
  </si>
  <si>
    <t xml:space="preserve"> DIRECTOR 3ERA CATEGORIA ANEXO ALBERGUE</t>
  </si>
  <si>
    <t xml:space="preserve"> DIRECTOR 4TA CATEGORIA ANEXO ALBERGUE</t>
  </si>
  <si>
    <t xml:space="preserve"> CELADOR ANEXO ALBERGUE</t>
  </si>
  <si>
    <t xml:space="preserve"> VICEDIRECTOR 1ERA CATEGORIA JORNADA COMPLETA</t>
  </si>
  <si>
    <t xml:space="preserve"> SECRETARIO 1ERA CATEGORIA JORNADA COMPLETA</t>
  </si>
  <si>
    <t xml:space="preserve"> SECRETARIO 2DA CATEGORIA JORNADA COMPLETA</t>
  </si>
  <si>
    <t xml:space="preserve"> SECRETARIO 3ERA CATEGORIA JORNADA COMPLETA</t>
  </si>
  <si>
    <t xml:space="preserve"> COORDINADOR PROVINCIAL DEL PROGRAMA</t>
  </si>
  <si>
    <t xml:space="preserve"> TECNICO DEL PROGRAMA 35 HS</t>
  </si>
  <si>
    <t xml:space="preserve"> TECNICO DOCENTE 20 HS</t>
  </si>
  <si>
    <t xml:space="preserve"> RESPONSABLE ZONAL O SECTORIAL</t>
  </si>
  <si>
    <t xml:space="preserve"> EDUCADOR DE ADULTOS</t>
  </si>
  <si>
    <t xml:space="preserve"> COORDINADOR ZONAL EDUCACION ADULTOS</t>
  </si>
  <si>
    <t xml:space="preserve"> MAESTRO ESPECIAL EDUCACION MUSICAL JORNADA COMPLETA</t>
  </si>
  <si>
    <t xml:space="preserve"> MAESTRO ESPECIAL EDUCACION FISICA JORN. COMPLETA</t>
  </si>
  <si>
    <t xml:space="preserve"> MAESTRO ESPECIAL JORNADA SIMPLE SIN PROLONGACION DE JORNADA</t>
  </si>
  <si>
    <t xml:space="preserve"> MAESTRO ESPECIAL EDUCACION MUSICAL ANEXO ALBERGUE</t>
  </si>
  <si>
    <t xml:space="preserve"> MAESTRO ESPECIAL EDUCACION FISICA ANEXO ALBERGUE</t>
  </si>
  <si>
    <t xml:space="preserve"> MAESTRO ESPECIAL DE TALLER JORNADA COMPLETA</t>
  </si>
  <si>
    <t xml:space="preserve"> MAESTRO ESPECIAL TECNICO AGROPECUARIO JORN. COMPLETA</t>
  </si>
  <si>
    <t xml:space="preserve"> DIRECTOR PERSONAL UNICO</t>
  </si>
  <si>
    <t xml:space="preserve"> SECRETARIO ESCUELA 3ERA CATEGORIA</t>
  </si>
  <si>
    <t xml:space="preserve"> COORDINADOR CENTRO COMUNITARIO</t>
  </si>
  <si>
    <t xml:space="preserve"> MAESTRO GRADO EGB3 (PRIMARIA)</t>
  </si>
  <si>
    <t xml:space="preserve"> JEFE DPTO PEDAGOGICO Y DE SUPERVISION</t>
  </si>
  <si>
    <t xml:space="preserve"> SUPERVISOR INSTITUTO SUPERIOR</t>
  </si>
  <si>
    <t xml:space="preserve"> SUPERVISOR ENSE¥ANZA ESPECIAL</t>
  </si>
  <si>
    <t xml:space="preserve"> SUPERVISOR ENSE¥ANZA PRIMARIA</t>
  </si>
  <si>
    <t xml:space="preserve"> VICERECTOR INSTITUTO SUPERIOR</t>
  </si>
  <si>
    <t xml:space="preserve"> SECRETARIO TECNICO DPTO. PEDAGOGICO</t>
  </si>
  <si>
    <t xml:space="preserve"> DIRECTOR PRIMERA CATEGORIA</t>
  </si>
  <si>
    <t xml:space="preserve"> DIRECTOR SEGUNDA CATEGORIA</t>
  </si>
  <si>
    <t xml:space="preserve"> DIRECTOR TERCERA CATEGORIA</t>
  </si>
  <si>
    <t xml:space="preserve"> DIRECTOR CUARTA CATEGORIA</t>
  </si>
  <si>
    <t xml:space="preserve"> DIRECTOR ESC. NIVEL INICIAL 2DA CATEGORIA</t>
  </si>
  <si>
    <t xml:space="preserve"> VICEDIRECTOR ESC. PRIMARIA 1ERA CATEGORIA</t>
  </si>
  <si>
    <t xml:space="preserve"> VICEDIRECTOR ESC. PRIMARIA 2DA CATEGORIA</t>
  </si>
  <si>
    <t xml:space="preserve"> VICEDIRECTOR ESC. EDUCACION ESPECIAL</t>
  </si>
  <si>
    <t xml:space="preserve"> SECRETARIO ESC. 2DA CATEGORIA</t>
  </si>
  <si>
    <t xml:space="preserve"> MAESTRO DE GRADO ESC. PRIMARIA</t>
  </si>
  <si>
    <t xml:space="preserve"> MAESTRO DE JARDIN DE INFANTES</t>
  </si>
  <si>
    <t xml:space="preserve"> MAESTRO DE GRUPO ESC. DIFERENCIADA</t>
  </si>
  <si>
    <t xml:space="preserve"> MAESTRO DE GRADO ADULTOS</t>
  </si>
  <si>
    <t xml:space="preserve"> MAESTRO DE EDUCACION FISICA</t>
  </si>
  <si>
    <t xml:space="preserve"> MAESTRO MATERIAS ESPECIALES</t>
  </si>
  <si>
    <t xml:space="preserve"> MAESTRO MATERIAS ESPECIALES ESC. DIFERENCIADA</t>
  </si>
  <si>
    <t xml:space="preserve"> PRECEPTOR ESC. DIFERENCIADA</t>
  </si>
  <si>
    <t xml:space="preserve"> DIRECTOR ESCUELA CAPACITACION TECNICA 4TA CATEGORIA</t>
  </si>
  <si>
    <t xml:space="preserve"> MAESTRO ESC. CAPACITACION TECNICA</t>
  </si>
  <si>
    <t xml:space="preserve"> RECTOR INSTITUTO SUPERIOR</t>
  </si>
  <si>
    <t xml:space="preserve"> SECRETARIO INSTITUTO SUPERIOR</t>
  </si>
  <si>
    <t xml:space="preserve"> BIBLIOTECARIO INSTITUTO SUPERIOR</t>
  </si>
  <si>
    <t xml:space="preserve"> PRECEPTOR INSTITUTO SUPERIOR</t>
  </si>
  <si>
    <t xml:space="preserve"> BEDEL</t>
  </si>
  <si>
    <t>PRECEPTOR INSTITUTO SUPERIOR - PRIVADA</t>
  </si>
  <si>
    <t xml:space="preserve"> DIRECTOR ESC. CAPACITACION TECNICA 3ERA CATEGORIA</t>
  </si>
  <si>
    <t xml:space="preserve"> DIRECTOR ESC. CAPACITACION TECNICA 1ERA CATEGORIA</t>
  </si>
  <si>
    <t xml:space="preserve"> DIRECTOR ESC. CAPACITACION TECNICA 2DA CATEGORIA</t>
  </si>
  <si>
    <t xml:space="preserve"> SECRETARIO ESC. PRIMARIA 1ERA CATEGORIA</t>
  </si>
  <si>
    <t xml:space="preserve"> DIRECTOR ESC. 2DA CATEGORIA JORNADA COMPLETA</t>
  </si>
  <si>
    <t xml:space="preserve"> MAESTRO DE EDUCACION FISICA JORNADA COMPLETA</t>
  </si>
  <si>
    <t xml:space="preserve"> MAESTRO DE ACTIVIDADES PRACTICAS JORNADA COMPLETA</t>
  </si>
  <si>
    <t xml:space="preserve"> MAESTRO DE EDUCACION MUSICAL JORNADA COMPLETA</t>
  </si>
  <si>
    <t xml:space="preserve"> VICEDIRECTOR ESC. 2DA CATEGORIA JORNADA COMPLETA</t>
  </si>
  <si>
    <t xml:space="preserve"> DIRECTOR ESC. 3ERA CAT. JORNADA COMPLETA</t>
  </si>
  <si>
    <t xml:space="preserve"> VICEDIRECTOR ESC. TECNICA 1ERA CATEGORIA</t>
  </si>
  <si>
    <t xml:space="preserve"> SECRETARIO DOCENTE PRIVADA</t>
  </si>
  <si>
    <t xml:space="preserve"> DIRECTOR ESCUELA ENFERMERIA</t>
  </si>
  <si>
    <t xml:space="preserve"> JEFE DOCENTE ESCUELA ENFERMERIA</t>
  </si>
  <si>
    <t xml:space="preserve"> SECRETARIO DOCENTE ESCUELA ENFERMERIA</t>
  </si>
  <si>
    <t xml:space="preserve"> SECRETARIO ADMINISTRATIVO ESCUELA ENFERMERIA</t>
  </si>
  <si>
    <t xml:space="preserve"> INSTRUCTOR INSTITUTO SUPERIOR</t>
  </si>
  <si>
    <t xml:space="preserve"> SECRETARIO DOCENTE SUPERIOR</t>
  </si>
  <si>
    <t xml:space="preserve"> SECRETARIO ACADEMICO</t>
  </si>
  <si>
    <t xml:space="preserve"> JEFE LABORATORIO COMPUTACION</t>
  </si>
  <si>
    <t xml:space="preserve"> MAESTRO ESCUELA ESPECIAL</t>
  </si>
  <si>
    <t xml:space="preserve"> PRECEPTOR GUIA INTERNADO INSTITUTO SUPERIOR</t>
  </si>
  <si>
    <t xml:space="preserve"> SECRETARIO ESCUELA ESPECIAL</t>
  </si>
  <si>
    <t xml:space="preserve"> DIRECTOR ESC. NIVEL INICIAL 3era CATEGORIA</t>
  </si>
  <si>
    <t xml:space="preserve"> DIRECTOR ESC. NIVEL INICIAL 4ta CATEGORIA</t>
  </si>
  <si>
    <t xml:space="preserve"> KINESIOLOGO</t>
  </si>
  <si>
    <t xml:space="preserve"> MAESTRO ORIENTADOR</t>
  </si>
  <si>
    <t xml:space="preserve"> MAESTRO DE EDUCACION MUSICAL</t>
  </si>
  <si>
    <t xml:space="preserve"> MAESTRO DE ACTIVIDADES PRACTICAS</t>
  </si>
  <si>
    <t xml:space="preserve"> DIRECTOR DPTO APLICACIÓN L. V.</t>
  </si>
  <si>
    <t xml:space="preserve"> SUBDIRECTOR DPTO APLICACION L.V.</t>
  </si>
  <si>
    <t xml:space="preserve"> JEFE DPTO EDUCACION FISICA</t>
  </si>
  <si>
    <t xml:space="preserve"> DIRECTOR JARDIN DE INFANTES</t>
  </si>
  <si>
    <t xml:space="preserve"> SUBDIRECTOR JARDIN DE INFANTES</t>
  </si>
  <si>
    <t xml:space="preserve"> MAESTRO DE GRADO L.V.</t>
  </si>
  <si>
    <t xml:space="preserve"> MAESTRO ESP DPTO APLICACION L.V.</t>
  </si>
  <si>
    <t xml:space="preserve"> ANALISTA TECNICO</t>
  </si>
  <si>
    <t xml:space="preserve"> MAESTRO ESPECIAL JARDIN DEINFANTES</t>
  </si>
  <si>
    <t xml:space="preserve"> DIRECTOR/RECTOR 1§ - 2 TURNOS</t>
  </si>
  <si>
    <t xml:space="preserve"> DIRECTOR/RECTOR 1§ - 3 TURNOS</t>
  </si>
  <si>
    <t xml:space="preserve"> VICEDIRECTOR 1RA Y 2DA</t>
  </si>
  <si>
    <t xml:space="preserve"> REGENTE</t>
  </si>
  <si>
    <t xml:space="preserve"> VICERECTOR CURSO PROF.</t>
  </si>
  <si>
    <t xml:space="preserve"> RECTOR CURSO PROF.</t>
  </si>
  <si>
    <t xml:space="preserve"> SECRETARIO NIVEL SUPERIOR</t>
  </si>
  <si>
    <t xml:space="preserve"> PROSECRETARIO NIVEL SUPERIOR</t>
  </si>
  <si>
    <t xml:space="preserve"> JEFE TRABAJOS PRACTICOS</t>
  </si>
  <si>
    <t xml:space="preserve"> DIRECTOR</t>
  </si>
  <si>
    <t xml:space="preserve"> ANALISTA PRINC TEC DOC</t>
  </si>
  <si>
    <t>SUPERVISOR DE INSTITUTO SUPERIOR</t>
  </si>
  <si>
    <t/>
  </si>
  <si>
    <t>Prol JORN</t>
  </si>
  <si>
    <t>jorn Compl</t>
  </si>
  <si>
    <t xml:space="preserve"> tarea DIFER.</t>
  </si>
  <si>
    <t>PUNTOS basicos</t>
  </si>
  <si>
    <t xml:space="preserve">CARGOS </t>
  </si>
  <si>
    <t>078</t>
  </si>
  <si>
    <t>016</t>
  </si>
  <si>
    <t>052</t>
  </si>
  <si>
    <t>010</t>
  </si>
  <si>
    <t>001</t>
  </si>
  <si>
    <t>Asignación de la categoría</t>
  </si>
  <si>
    <t>188</t>
  </si>
  <si>
    <t>172</t>
  </si>
  <si>
    <t>006</t>
  </si>
  <si>
    <t>014</t>
  </si>
  <si>
    <t>084</t>
  </si>
  <si>
    <t>113</t>
  </si>
  <si>
    <t>502</t>
  </si>
  <si>
    <t>504</t>
  </si>
  <si>
    <t>505</t>
  </si>
  <si>
    <t>510</t>
  </si>
  <si>
    <t>099</t>
  </si>
  <si>
    <t>Ant. Comp Nación</t>
  </si>
  <si>
    <t>Prolongación de Jornada</t>
  </si>
  <si>
    <t>Función diferencial docente</t>
  </si>
  <si>
    <t>Varios</t>
  </si>
  <si>
    <t>Total Asignaciones Familiares</t>
  </si>
  <si>
    <t>Anticipo FONID</t>
  </si>
  <si>
    <t>Sueldo líquido provincia</t>
  </si>
  <si>
    <t>Adicional para mínimo</t>
  </si>
  <si>
    <t>FONID 2006</t>
  </si>
  <si>
    <t>Años de antigüedad</t>
  </si>
  <si>
    <t>CONCEPTO</t>
  </si>
  <si>
    <t>HABERES</t>
  </si>
  <si>
    <t>DESCUENTOS</t>
  </si>
  <si>
    <t xml:space="preserve"> Ley 4035</t>
  </si>
  <si>
    <t>Seg vida</t>
  </si>
  <si>
    <t>Ob social</t>
  </si>
  <si>
    <t xml:space="preserve"> Ap jubilat</t>
  </si>
  <si>
    <t>Puntos de jornada completa</t>
  </si>
  <si>
    <t>Adic. Art. 2 y 3 Dcrto. 5863/05</t>
  </si>
  <si>
    <t>Product. Dcrto. 5863/05</t>
  </si>
  <si>
    <t>Plus productividad docente</t>
  </si>
  <si>
    <t>004</t>
  </si>
  <si>
    <t>Horas cátedra</t>
  </si>
  <si>
    <t>Productiv Dcrto. 5863/05</t>
  </si>
  <si>
    <t>Ant comp Nación</t>
  </si>
  <si>
    <t>440</t>
  </si>
  <si>
    <t>Reajuste cod 188</t>
  </si>
  <si>
    <t>Obra social</t>
  </si>
  <si>
    <t>Ley 4035</t>
  </si>
  <si>
    <t>Ap jubilatorio</t>
  </si>
  <si>
    <t>Otros</t>
  </si>
  <si>
    <t>Miembro de Comisión de Salario AGMER</t>
  </si>
  <si>
    <t>Escala de antigüedades</t>
  </si>
  <si>
    <t>Años</t>
  </si>
  <si>
    <t>Porcentaje</t>
  </si>
  <si>
    <t>Años de Antigüedad</t>
  </si>
  <si>
    <t>listado de cargos</t>
  </si>
  <si>
    <t>cargos</t>
  </si>
  <si>
    <t>Simulación de recibo de cada compañero</t>
  </si>
  <si>
    <t>Si no conocen el número de cargo, lo pueden buscar en la hoja "cargos", seleccionando la pestaña</t>
  </si>
  <si>
    <t>número para luego ingresarlo en el lugar especificado.</t>
  </si>
  <si>
    <r>
      <t xml:space="preserve">Se deben completar los datos en </t>
    </r>
    <r>
      <rPr>
        <b/>
        <sz val="12"/>
        <color indexed="10"/>
        <rFont val="Arial"/>
        <family val="2"/>
      </rPr>
      <t>rojo</t>
    </r>
    <r>
      <rPr>
        <sz val="12"/>
        <rFont val="Arial"/>
        <family val="2"/>
      </rPr>
      <t xml:space="preserve"> y es posible que los </t>
    </r>
    <r>
      <rPr>
        <b/>
        <sz val="12"/>
        <color indexed="53"/>
        <rFont val="Arial"/>
        <family val="2"/>
      </rPr>
      <t>naranjas,</t>
    </r>
    <r>
      <rPr>
        <sz val="12"/>
        <rFont val="Arial"/>
        <family val="2"/>
      </rPr>
      <t xml:space="preserve"> lo demás se calcula todo solo.</t>
    </r>
  </si>
  <si>
    <r>
      <t xml:space="preserve">No tocar los demás valores porque se descontrola, en ese caso no arreglar, </t>
    </r>
    <r>
      <rPr>
        <b/>
        <sz val="12"/>
        <rFont val="Arial"/>
        <family val="2"/>
      </rPr>
      <t>solo</t>
    </r>
    <r>
      <rPr>
        <sz val="12"/>
        <rFont val="Arial"/>
        <family val="2"/>
      </rPr>
      <t xml:space="preserve"> </t>
    </r>
    <r>
      <rPr>
        <b/>
        <sz val="12"/>
        <rFont val="Arial"/>
        <family val="2"/>
      </rPr>
      <t>deshacer cambios</t>
    </r>
    <r>
      <rPr>
        <sz val="12"/>
        <rFont val="Arial"/>
        <family val="2"/>
      </rPr>
      <t>.</t>
    </r>
  </si>
  <si>
    <t>porc rem cod17</t>
  </si>
  <si>
    <t>NOMBRE del cargo</t>
  </si>
  <si>
    <t>Buscar en la hoja cargos si no saben el número del cargo y luego controlar por el nombre</t>
  </si>
  <si>
    <t>Listado de Cargos</t>
  </si>
  <si>
    <t>Medio Aguinaldo</t>
  </si>
  <si>
    <t>código 100</t>
  </si>
  <si>
    <r>
      <t>código 186 (</t>
    </r>
    <r>
      <rPr>
        <sz val="12"/>
        <rFont val="Arial"/>
        <family val="2"/>
      </rPr>
      <t>No remun)</t>
    </r>
  </si>
  <si>
    <t>Medio aguinaldo</t>
  </si>
  <si>
    <t>Descuentos con aguinaldo</t>
  </si>
  <si>
    <t>Sueldo líquido incluyendo aguinaldo</t>
  </si>
  <si>
    <t>Indices actuales - julio 2006</t>
  </si>
  <si>
    <t>PORCENT</t>
  </si>
  <si>
    <t>CODIGO</t>
  </si>
  <si>
    <r>
      <t xml:space="preserve">que se debe completar </t>
    </r>
    <r>
      <rPr>
        <b/>
        <sz val="12"/>
        <rFont val="Arial"/>
        <family val="2"/>
      </rPr>
      <t>en años</t>
    </r>
    <r>
      <rPr>
        <sz val="12"/>
        <rFont val="Arial"/>
        <family val="2"/>
      </rPr>
      <t xml:space="preserve"> y lo que aparece en rojo, todo lo demás aparece automáticamente</t>
    </r>
  </si>
  <si>
    <t>Volver al simulador</t>
  </si>
  <si>
    <r>
      <t xml:space="preserve">Bonific Ubic Escuela </t>
    </r>
    <r>
      <rPr>
        <b/>
        <sz val="10"/>
        <rFont val="Arial"/>
        <family val="2"/>
      </rPr>
      <t>(ZONA)</t>
    </r>
  </si>
  <si>
    <t>porcremybon cod17</t>
  </si>
  <si>
    <t>Aguinaldo de bolsillo</t>
  </si>
  <si>
    <t>valor actual</t>
  </si>
  <si>
    <t>Valores propuestos</t>
  </si>
  <si>
    <t>Nuevo actual</t>
  </si>
  <si>
    <t>indicefeb07</t>
  </si>
  <si>
    <t>cod17feb07</t>
  </si>
  <si>
    <t>cod38feb07</t>
  </si>
  <si>
    <t>cod06feb07</t>
  </si>
  <si>
    <t>proljorfeb07</t>
  </si>
  <si>
    <t>salminimofeb07</t>
  </si>
  <si>
    <t>salminjorcom</t>
  </si>
  <si>
    <t xml:space="preserve">Tabla a la Izquierda </t>
  </si>
  <si>
    <t>cod22</t>
  </si>
  <si>
    <t>cod 022feb07</t>
  </si>
  <si>
    <t>cod22medfeb07</t>
  </si>
  <si>
    <t>cod38supfeb07</t>
  </si>
  <si>
    <t>cod38medfeb07</t>
  </si>
  <si>
    <t>cod22supfeb07</t>
  </si>
  <si>
    <t>cod06supfeb07</t>
  </si>
  <si>
    <t>cod17supfeb07</t>
  </si>
  <si>
    <t>cod22sep06</t>
  </si>
  <si>
    <t>cod22medsep06</t>
  </si>
  <si>
    <t>cod22supsep06</t>
  </si>
  <si>
    <t>Min jor simple</t>
  </si>
  <si>
    <t>Códigos nivel medio prop 8 feb/07</t>
  </si>
  <si>
    <t>cod06medfeb07</t>
  </si>
  <si>
    <t>cod17medfeb07</t>
  </si>
  <si>
    <t>1170&lt;pi&lt;1400</t>
  </si>
  <si>
    <t>1401&lt;pi&lt;1942</t>
  </si>
  <si>
    <t>pi&gt;2220</t>
  </si>
  <si>
    <t>1943&lt;pi&lt;=2220</t>
  </si>
  <si>
    <t>victorhutt@victorhutt.com.ar</t>
  </si>
  <si>
    <t xml:space="preserve">que aparece en la parte inferior izquierda de la pantalla o presionando al final de este párrafo, y buscar su </t>
  </si>
  <si>
    <t>indiceago07</t>
  </si>
  <si>
    <t>cod06medago07</t>
  </si>
  <si>
    <t>cod06supago07</t>
  </si>
  <si>
    <t>proljorago07</t>
  </si>
  <si>
    <t>indicesep07</t>
  </si>
  <si>
    <t>proljorsep07</t>
  </si>
  <si>
    <t>cod06medsep07</t>
  </si>
  <si>
    <t>cod06supsep07</t>
  </si>
  <si>
    <t>indiceoct07</t>
  </si>
  <si>
    <t>proljoroct07</t>
  </si>
  <si>
    <t>cod06medoct07</t>
  </si>
  <si>
    <t>cod06supoct07</t>
  </si>
  <si>
    <r>
      <t xml:space="preserve"> </t>
    </r>
    <r>
      <rPr>
        <sz val="12"/>
        <rFont val="Times New Roman"/>
        <family val="1"/>
      </rPr>
      <t xml:space="preserve"> </t>
    </r>
  </si>
  <si>
    <t>Por los topes de algunos códigos</t>
  </si>
  <si>
    <t>Nº horas que cobran código 06</t>
  </si>
  <si>
    <t>Nº horas que cobran incentivo</t>
  </si>
  <si>
    <t>Nº horas que cobran código 113</t>
  </si>
  <si>
    <t>En el recibo comparado</t>
  </si>
  <si>
    <t xml:space="preserve">código 06, en el incentivo y en el código 113 de Nación. En el caso del código 06 para horas se divide </t>
  </si>
  <si>
    <t xml:space="preserve">el tope o máximo por la cantidad de recibos del agente, y en todos se paga la misma cantidad de horas, </t>
  </si>
  <si>
    <t xml:space="preserve">sin importar la cantidad de horas a la que corresponda el recibo. Por ejemplo, si un docente de nivel medio </t>
  </si>
  <si>
    <t>observar la cantidad de horas en el incentivo y en el código 113.</t>
  </si>
  <si>
    <r>
      <t>Aclaración importante:</t>
    </r>
    <r>
      <rPr>
        <b/>
        <sz val="12"/>
        <color indexed="12"/>
        <rFont val="Arial"/>
        <family val="2"/>
      </rPr>
      <t xml:space="preserve"> </t>
    </r>
    <r>
      <rPr>
        <b/>
        <sz val="12"/>
        <color indexed="18"/>
        <rFont val="Arial"/>
        <family val="2"/>
      </rPr>
      <t xml:space="preserve"> En esta versión del simulador intentamos subsanar los errores producidos por los </t>
    </r>
  </si>
  <si>
    <r>
      <t>Si encuentran errores o tienen dudas, por favor avísenme.</t>
    </r>
    <r>
      <rPr>
        <sz val="12"/>
        <color indexed="17"/>
        <rFont val="Arial"/>
        <family val="0"/>
      </rPr>
      <t xml:space="preserve"> victorhutt@victorhutt.com.ar o (03442 432934 AGMER Uruguay)</t>
    </r>
  </si>
  <si>
    <t>hasta 971</t>
  </si>
  <si>
    <t>972&lt;pi&lt;= 1169</t>
  </si>
  <si>
    <t>pijc&gt;=620    971</t>
  </si>
  <si>
    <t>JC &gt; 971</t>
  </si>
  <si>
    <t>JC defint</t>
  </si>
  <si>
    <t>Final</t>
  </si>
  <si>
    <t>Puntos Comp basico</t>
  </si>
  <si>
    <t>Complemento de Básico</t>
  </si>
  <si>
    <t>indicemar08</t>
  </si>
  <si>
    <t>proljormar08</t>
  </si>
  <si>
    <t>indicejul08</t>
  </si>
  <si>
    <t>proljorjul08</t>
  </si>
  <si>
    <t>salminimomar08</t>
  </si>
  <si>
    <t>salminimojul08</t>
  </si>
  <si>
    <t xml:space="preserve">cobra con 8 recibos, percibirá 3,75 horas en elcódigo 06, sin importar que el recibo corresponda a 12 horas </t>
  </si>
  <si>
    <t>Comp Básico</t>
  </si>
  <si>
    <t xml:space="preserve">Octubre de 2008 </t>
  </si>
  <si>
    <t>AGOSTO</t>
  </si>
  <si>
    <t>OCTUBRE</t>
  </si>
  <si>
    <t>Diciembre</t>
  </si>
  <si>
    <t>90 % Error</t>
  </si>
  <si>
    <t>indiceago08</t>
  </si>
  <si>
    <t>proljorago08</t>
  </si>
  <si>
    <t>indiceoct08</t>
  </si>
  <si>
    <t>indicedic08</t>
  </si>
  <si>
    <t>proljordic08</t>
  </si>
  <si>
    <t>proljoroct08</t>
  </si>
  <si>
    <t>Secretario General</t>
  </si>
  <si>
    <t>Aumento de Agosto, Octubre, Diciembre de 2008. Las explicaciones no están actualizadas.</t>
  </si>
  <si>
    <t>www.porunagmerdetodos.com.ar</t>
  </si>
  <si>
    <t>de Entre Ríos desde octubre de 2008</t>
  </si>
  <si>
    <t>Hoja de cálculo  para simular salario de docentes activos</t>
  </si>
  <si>
    <t>Deben seleccionar el número de cargo o el número de horas que aparecen en rojo, la antigüedad,</t>
  </si>
  <si>
    <t>Realizado de acuerdo al salario docente desde Octubre de 2.008.</t>
  </si>
  <si>
    <t xml:space="preserve">topes para ello es necesario comprobar con el recibo en mano la cantidad de horas que se pagan en el </t>
  </si>
  <si>
    <t xml:space="preserve">o a 2 horas. Se deberá completar con 3,75 en el lugar asignado para ese código. También se deberá </t>
  </si>
  <si>
    <t>Autor</t>
  </si>
  <si>
    <t>002</t>
  </si>
  <si>
    <t>Para imprimir el recibo hacer clic para ir a las hojas de impresióno buscar en las solapas inferiores, una para cada caso,</t>
  </si>
  <si>
    <t>hoja de impresión para cargos simulados o para horas de Nivel Medio o Superior.</t>
  </si>
  <si>
    <t>Impresión</t>
  </si>
  <si>
    <t xml:space="preserve">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</si>
</sst>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 numFmtId="184" formatCode="0.00000000000000%"/>
    <numFmt numFmtId="185" formatCode="0.000000000000000%"/>
    <numFmt numFmtId="186" formatCode="0.0000000000000000%"/>
    <numFmt numFmtId="187" formatCode="0.00000000000000000%"/>
    <numFmt numFmtId="188" formatCode="0.000000000000000000%"/>
    <numFmt numFmtId="189" formatCode="0.000"/>
    <numFmt numFmtId="190" formatCode="0.0000"/>
    <numFmt numFmtId="191" formatCode="0.0000000000000000000%"/>
    <numFmt numFmtId="192" formatCode="0.00000000000000000000%"/>
    <numFmt numFmtId="193" formatCode="0.000000000000000000000%"/>
    <numFmt numFmtId="194" formatCode="0.0000000000000000000000%"/>
    <numFmt numFmtId="195" formatCode="_ &quot;$&quot;\ * #,##0.0_ ;_ &quot;$&quot;\ * \-#,##0.0_ ;_ &quot;$&quot;\ * &quot;-&quot;??_ ;_ @_ "/>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0.0000000"/>
    <numFmt numFmtId="201" formatCode="0.000000"/>
    <numFmt numFmtId="202" formatCode="0.00000"/>
    <numFmt numFmtId="203" formatCode="_ &quot;$&quot;\ * #,##0_ ;_ &quot;$&quot;\ * \-#,##0_ ;_ &quot;$&quot;\ * &quot;-&quot;??_ ;_ @_ "/>
    <numFmt numFmtId="204" formatCode="0.00000000"/>
    <numFmt numFmtId="205" formatCode="&quot;$&quot;#,##0.00;\-&quot;$&quot;#,##0.00"/>
    <numFmt numFmtId="206" formatCode="0.000000000"/>
    <numFmt numFmtId="207" formatCode="#,##0.00\ &quot;€&quot;"/>
    <numFmt numFmtId="208" formatCode="[$€-2]\ #,##0.00_);[Red]\([$€-2]\ #,##0.00\)"/>
  </numFmts>
  <fonts count="84">
    <font>
      <sz val="10"/>
      <name val="Arial"/>
      <family val="0"/>
    </font>
    <font>
      <b/>
      <sz val="10"/>
      <name val="Arial"/>
      <family val="2"/>
    </font>
    <font>
      <b/>
      <sz val="10"/>
      <color indexed="10"/>
      <name val="Arial"/>
      <family val="2"/>
    </font>
    <font>
      <sz val="10"/>
      <color indexed="8"/>
      <name val="Arial"/>
      <family val="2"/>
    </font>
    <font>
      <b/>
      <u val="single"/>
      <sz val="12"/>
      <name val="Arial"/>
      <family val="2"/>
    </font>
    <font>
      <b/>
      <sz val="12"/>
      <color indexed="10"/>
      <name val="Arial"/>
      <family val="2"/>
    </font>
    <font>
      <b/>
      <sz val="14"/>
      <name val="Arial"/>
      <family val="2"/>
    </font>
    <font>
      <b/>
      <sz val="12"/>
      <name val="Arial"/>
      <family val="2"/>
    </font>
    <font>
      <b/>
      <sz val="10"/>
      <color indexed="8"/>
      <name val="Arial"/>
      <family val="2"/>
    </font>
    <font>
      <b/>
      <sz val="10"/>
      <color indexed="12"/>
      <name val="Arial"/>
      <family val="2"/>
    </font>
    <font>
      <b/>
      <sz val="12"/>
      <color indexed="12"/>
      <name val="Arial"/>
      <family val="2"/>
    </font>
    <font>
      <sz val="8"/>
      <name val="Tahoma"/>
      <family val="0"/>
    </font>
    <font>
      <b/>
      <u val="single"/>
      <sz val="12"/>
      <color indexed="18"/>
      <name val="Arial"/>
      <family val="2"/>
    </font>
    <font>
      <sz val="12"/>
      <name val="Arial"/>
      <family val="2"/>
    </font>
    <font>
      <sz val="14"/>
      <name val="Arial"/>
      <family val="2"/>
    </font>
    <font>
      <b/>
      <u val="single"/>
      <sz val="10"/>
      <name val="Arial"/>
      <family val="2"/>
    </font>
    <font>
      <u val="single"/>
      <sz val="10"/>
      <color indexed="12"/>
      <name val="Arial"/>
      <family val="0"/>
    </font>
    <font>
      <u val="single"/>
      <sz val="10"/>
      <color indexed="36"/>
      <name val="Arial"/>
      <family val="0"/>
    </font>
    <font>
      <sz val="10"/>
      <color indexed="17"/>
      <name val="Arial"/>
      <family val="2"/>
    </font>
    <font>
      <sz val="12"/>
      <name val="Times New Roman"/>
      <family val="1"/>
    </font>
    <font>
      <b/>
      <u val="single"/>
      <sz val="16"/>
      <color indexed="18"/>
      <name val="Arial"/>
      <family val="2"/>
    </font>
    <font>
      <b/>
      <sz val="12"/>
      <color indexed="18"/>
      <name val="Arial"/>
      <family val="2"/>
    </font>
    <font>
      <b/>
      <sz val="11"/>
      <name val="Arial"/>
      <family val="2"/>
    </font>
    <font>
      <sz val="10"/>
      <color indexed="12"/>
      <name val="Arial"/>
      <family val="2"/>
    </font>
    <font>
      <b/>
      <sz val="9"/>
      <color indexed="10"/>
      <name val="Arial"/>
      <family val="2"/>
    </font>
    <font>
      <b/>
      <u val="single"/>
      <sz val="16"/>
      <name val="Arial"/>
      <family val="2"/>
    </font>
    <font>
      <b/>
      <sz val="8"/>
      <name val="Tahoma"/>
      <family val="0"/>
    </font>
    <font>
      <b/>
      <sz val="16"/>
      <color indexed="10"/>
      <name val="Arial"/>
      <family val="2"/>
    </font>
    <font>
      <b/>
      <u val="single"/>
      <sz val="12"/>
      <color indexed="12"/>
      <name val="Arial"/>
      <family val="2"/>
    </font>
    <font>
      <b/>
      <sz val="14"/>
      <color indexed="57"/>
      <name val="Arial"/>
      <family val="2"/>
    </font>
    <font>
      <b/>
      <sz val="11"/>
      <color indexed="10"/>
      <name val="Arial"/>
      <family val="2"/>
    </font>
    <font>
      <b/>
      <sz val="12"/>
      <color indexed="8"/>
      <name val="Arial"/>
      <family val="2"/>
    </font>
    <font>
      <b/>
      <sz val="10"/>
      <color indexed="57"/>
      <name val="Arial"/>
      <family val="2"/>
    </font>
    <font>
      <b/>
      <sz val="16"/>
      <color indexed="20"/>
      <name val="Arial"/>
      <family val="2"/>
    </font>
    <font>
      <b/>
      <u val="single"/>
      <sz val="14"/>
      <color indexed="17"/>
      <name val="Arial"/>
      <family val="2"/>
    </font>
    <font>
      <b/>
      <u val="single"/>
      <sz val="14"/>
      <name val="Arial"/>
      <family val="2"/>
    </font>
    <font>
      <sz val="16"/>
      <name val="Arial"/>
      <family val="2"/>
    </font>
    <font>
      <sz val="12"/>
      <color indexed="12"/>
      <name val="Arial"/>
      <family val="2"/>
    </font>
    <font>
      <b/>
      <strike/>
      <sz val="10"/>
      <color indexed="8"/>
      <name val="Arial"/>
      <family val="2"/>
    </font>
    <font>
      <b/>
      <sz val="9"/>
      <name val="Arial"/>
      <family val="2"/>
    </font>
    <font>
      <sz val="9"/>
      <name val="Arial"/>
      <family val="2"/>
    </font>
    <font>
      <sz val="9"/>
      <color indexed="10"/>
      <name val="Arial"/>
      <family val="2"/>
    </font>
    <font>
      <sz val="10"/>
      <color indexed="55"/>
      <name val="Arial"/>
      <family val="2"/>
    </font>
    <font>
      <b/>
      <sz val="10"/>
      <color indexed="55"/>
      <name val="Arial"/>
      <family val="2"/>
    </font>
    <font>
      <b/>
      <sz val="12"/>
      <color indexed="55"/>
      <name val="Arial"/>
      <family val="2"/>
    </font>
    <font>
      <b/>
      <sz val="12"/>
      <color indexed="53"/>
      <name val="Arial"/>
      <family val="2"/>
    </font>
    <font>
      <b/>
      <sz val="10"/>
      <name val="Tahoma"/>
      <family val="2"/>
    </font>
    <font>
      <b/>
      <sz val="11"/>
      <name val="Tahoma"/>
      <family val="2"/>
    </font>
    <font>
      <sz val="11"/>
      <name val="Arial"/>
      <family val="2"/>
    </font>
    <font>
      <b/>
      <u val="single"/>
      <sz val="10"/>
      <color indexed="12"/>
      <name val="Arial"/>
      <family val="2"/>
    </font>
    <font>
      <b/>
      <u val="single"/>
      <sz val="11"/>
      <color indexed="12"/>
      <name val="Arial"/>
      <family val="2"/>
    </font>
    <font>
      <sz val="12"/>
      <color indexed="8"/>
      <name val="Arial"/>
      <family val="2"/>
    </font>
    <font>
      <sz val="8"/>
      <name val="Arial"/>
      <family val="2"/>
    </font>
    <font>
      <sz val="10"/>
      <color indexed="10"/>
      <name val="Arial"/>
      <family val="2"/>
    </font>
    <font>
      <u val="single"/>
      <sz val="12"/>
      <color indexed="12"/>
      <name val="Arial"/>
      <family val="2"/>
    </font>
    <font>
      <b/>
      <sz val="18"/>
      <color indexed="12"/>
      <name val="Arial"/>
      <family val="2"/>
    </font>
    <font>
      <b/>
      <sz val="12"/>
      <color indexed="16"/>
      <name val="Arial"/>
      <family val="2"/>
    </font>
    <font>
      <b/>
      <sz val="10"/>
      <color indexed="16"/>
      <name val="Arial"/>
      <family val="2"/>
    </font>
    <font>
      <b/>
      <u val="single"/>
      <sz val="12"/>
      <color indexed="16"/>
      <name val="Arial"/>
      <family val="2"/>
    </font>
    <font>
      <b/>
      <sz val="11"/>
      <color indexed="16"/>
      <name val="Arial"/>
      <family val="2"/>
    </font>
    <font>
      <sz val="10"/>
      <color indexed="23"/>
      <name val="Arial"/>
      <family val="0"/>
    </font>
    <font>
      <b/>
      <sz val="12"/>
      <color indexed="12"/>
      <name val="Duchess"/>
      <family val="0"/>
    </font>
    <font>
      <b/>
      <sz val="14"/>
      <color indexed="12"/>
      <name val="Arial"/>
      <family val="2"/>
    </font>
    <font>
      <sz val="12"/>
      <color indexed="18"/>
      <name val="Arial"/>
      <family val="0"/>
    </font>
    <font>
      <sz val="12"/>
      <color indexed="17"/>
      <name val="Arial"/>
      <family val="0"/>
    </font>
    <font>
      <sz val="18"/>
      <name val="Arial"/>
      <family val="0"/>
    </font>
    <font>
      <strike/>
      <sz val="10"/>
      <color indexed="8"/>
      <name val="Arial"/>
      <family val="2"/>
    </font>
    <font>
      <b/>
      <sz val="10"/>
      <color indexed="23"/>
      <name val="Arial"/>
      <family val="2"/>
    </font>
    <font>
      <b/>
      <sz val="14"/>
      <color indexed="10"/>
      <name val="Arial"/>
      <family val="2"/>
    </font>
    <font>
      <sz val="10"/>
      <color indexed="9"/>
      <name val="Arial"/>
      <family val="2"/>
    </font>
    <font>
      <b/>
      <u val="single"/>
      <sz val="18"/>
      <color indexed="9"/>
      <name val="Arial"/>
      <family val="2"/>
    </font>
    <font>
      <b/>
      <i/>
      <u val="single"/>
      <sz val="20"/>
      <color indexed="18"/>
      <name val="Monotype Corsiva"/>
      <family val="4"/>
    </font>
    <font>
      <b/>
      <sz val="12"/>
      <color indexed="20"/>
      <name val="Arial"/>
      <family val="2"/>
    </font>
    <font>
      <u val="single"/>
      <sz val="12"/>
      <name val="Arial"/>
      <family val="2"/>
    </font>
    <font>
      <b/>
      <sz val="12"/>
      <color indexed="9"/>
      <name val="Arial"/>
      <family val="2"/>
    </font>
    <font>
      <b/>
      <u val="single"/>
      <sz val="12"/>
      <color indexed="9"/>
      <name val="Arial"/>
      <family val="2"/>
    </font>
    <font>
      <b/>
      <u val="single"/>
      <sz val="14"/>
      <color indexed="9"/>
      <name val="Arial"/>
      <family val="2"/>
    </font>
    <font>
      <b/>
      <sz val="14"/>
      <color indexed="9"/>
      <name val="Arial"/>
      <family val="2"/>
    </font>
    <font>
      <b/>
      <sz val="10"/>
      <color indexed="9"/>
      <name val="Arial"/>
      <family val="2"/>
    </font>
    <font>
      <b/>
      <sz val="16"/>
      <color indexed="9"/>
      <name val="Arial"/>
      <family val="2"/>
    </font>
    <font>
      <b/>
      <sz val="15"/>
      <color indexed="9"/>
      <name val="Arial"/>
      <family val="2"/>
    </font>
    <font>
      <b/>
      <sz val="14"/>
      <name val="FranklinGotTDemCon"/>
      <family val="2"/>
    </font>
    <font>
      <b/>
      <sz val="14"/>
      <name val="Impact"/>
      <family val="2"/>
    </font>
    <font>
      <b/>
      <sz val="8"/>
      <name val="Arial"/>
      <family val="2"/>
    </font>
  </fonts>
  <fills count="17">
    <fill>
      <patternFill/>
    </fill>
    <fill>
      <patternFill patternType="gray125"/>
    </fill>
    <fill>
      <patternFill patternType="solid">
        <fgColor indexed="50"/>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
      <patternFill patternType="solid">
        <fgColor indexed="48"/>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20"/>
        <bgColor indexed="64"/>
      </patternFill>
    </fill>
    <fill>
      <patternFill patternType="solid">
        <fgColor indexed="8"/>
        <bgColor indexed="64"/>
      </patternFill>
    </fill>
  </fills>
  <borders count="72">
    <border>
      <left/>
      <right/>
      <top/>
      <bottom/>
      <diagonal/>
    </border>
    <border>
      <left style="medium">
        <color indexed="10"/>
      </left>
      <right style="medium">
        <color indexed="10"/>
      </right>
      <top style="medium">
        <color indexed="10"/>
      </top>
      <bottom>
        <color indexed="63"/>
      </bottom>
    </border>
    <border>
      <left style="medium">
        <color indexed="10"/>
      </left>
      <right style="medium">
        <color indexed="10"/>
      </right>
      <top style="medium">
        <color indexed="10"/>
      </top>
      <bottom style="medium">
        <color indexed="10"/>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medium"/>
      <top style="medium"/>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medium"/>
      <right style="thin"/>
      <top style="medium"/>
      <bottom style="thin"/>
    </border>
    <border>
      <left>
        <color indexed="63"/>
      </left>
      <right style="thin"/>
      <top style="thin"/>
      <bottom style="thin"/>
    </border>
    <border>
      <left style="medium"/>
      <right style="thin"/>
      <top style="medium"/>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style="thin"/>
      <right style="medium"/>
      <top style="medium"/>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color indexed="10"/>
      </top>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ck">
        <color indexed="11"/>
      </right>
      <top style="thick">
        <color indexed="11"/>
      </top>
      <bottom style="thick">
        <color indexed="11"/>
      </bottom>
    </border>
    <border>
      <left style="thick">
        <color indexed="11"/>
      </left>
      <right style="thin"/>
      <top style="thick">
        <color indexed="11"/>
      </top>
      <bottom style="thick">
        <color indexed="11"/>
      </bottom>
    </border>
    <border>
      <left style="medium">
        <color indexed="10"/>
      </left>
      <right style="medium"/>
      <top style="medium">
        <color indexed="10"/>
      </top>
      <bottom>
        <color indexed="63"/>
      </bottom>
    </border>
    <border>
      <left style="medium">
        <color indexed="10"/>
      </left>
      <right style="medium"/>
      <top style="medium">
        <color indexed="10"/>
      </top>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indexed="12"/>
      </left>
      <right style="thick">
        <color indexed="12"/>
      </right>
      <top style="thick">
        <color indexed="12"/>
      </top>
      <bottom>
        <color indexed="63"/>
      </bottom>
    </border>
    <border>
      <left style="thick">
        <color indexed="12"/>
      </left>
      <right style="thick">
        <color indexed="12"/>
      </right>
      <top>
        <color indexed="63"/>
      </top>
      <bottom>
        <color indexed="63"/>
      </bottom>
    </border>
    <border>
      <left style="thick">
        <color indexed="12"/>
      </left>
      <right style="thick">
        <color indexed="12"/>
      </right>
      <top>
        <color indexed="63"/>
      </top>
      <bottom style="thick">
        <color indexed="12"/>
      </bottom>
    </border>
    <border>
      <left>
        <color indexed="63"/>
      </left>
      <right style="thin"/>
      <top>
        <color indexed="63"/>
      </top>
      <bottom style="medium"/>
    </border>
    <border>
      <left style="medium">
        <color indexed="13"/>
      </left>
      <right>
        <color indexed="63"/>
      </right>
      <top style="medium">
        <color indexed="13"/>
      </top>
      <bottom>
        <color indexed="63"/>
      </bottom>
    </border>
    <border>
      <left>
        <color indexed="63"/>
      </left>
      <right>
        <color indexed="63"/>
      </right>
      <top style="medium">
        <color indexed="13"/>
      </top>
      <bottom>
        <color indexed="63"/>
      </bottom>
    </border>
    <border>
      <left>
        <color indexed="63"/>
      </left>
      <right style="medium">
        <color indexed="13"/>
      </right>
      <top style="medium">
        <color indexed="13"/>
      </top>
      <bottom>
        <color indexed="63"/>
      </bottom>
    </border>
    <border>
      <left style="medium">
        <color indexed="13"/>
      </left>
      <right>
        <color indexed="63"/>
      </right>
      <top>
        <color indexed="63"/>
      </top>
      <bottom>
        <color indexed="63"/>
      </bottom>
    </border>
    <border>
      <left>
        <color indexed="63"/>
      </left>
      <right style="medium">
        <color indexed="13"/>
      </right>
      <top>
        <color indexed="63"/>
      </top>
      <bottom>
        <color indexed="63"/>
      </bottom>
    </border>
    <border>
      <left style="medium">
        <color indexed="13"/>
      </left>
      <right>
        <color indexed="63"/>
      </right>
      <top>
        <color indexed="63"/>
      </top>
      <bottom style="medium">
        <color indexed="13"/>
      </bottom>
    </border>
    <border>
      <left>
        <color indexed="63"/>
      </left>
      <right>
        <color indexed="63"/>
      </right>
      <top>
        <color indexed="63"/>
      </top>
      <bottom style="medium">
        <color indexed="13"/>
      </bottom>
    </border>
    <border>
      <left>
        <color indexed="63"/>
      </left>
      <right style="medium">
        <color indexed="13"/>
      </right>
      <top>
        <color indexed="63"/>
      </top>
      <bottom style="medium">
        <color indexed="13"/>
      </bottom>
    </border>
    <border>
      <left style="thick">
        <color indexed="13"/>
      </left>
      <right>
        <color indexed="63"/>
      </right>
      <top style="thick">
        <color indexed="13"/>
      </top>
      <bottom>
        <color indexed="63"/>
      </bottom>
    </border>
    <border>
      <left>
        <color indexed="63"/>
      </left>
      <right>
        <color indexed="63"/>
      </right>
      <top style="thick">
        <color indexed="13"/>
      </top>
      <bottom>
        <color indexed="63"/>
      </bottom>
    </border>
    <border>
      <left>
        <color indexed="63"/>
      </left>
      <right style="thick">
        <color indexed="13"/>
      </right>
      <top style="thick">
        <color indexed="13"/>
      </top>
      <bottom>
        <color indexed="63"/>
      </bottom>
    </border>
    <border>
      <left style="thick">
        <color indexed="13"/>
      </left>
      <right>
        <color indexed="63"/>
      </right>
      <top>
        <color indexed="63"/>
      </top>
      <bottom>
        <color indexed="63"/>
      </bottom>
    </border>
    <border>
      <left>
        <color indexed="63"/>
      </left>
      <right style="thick">
        <color indexed="13"/>
      </right>
      <top>
        <color indexed="63"/>
      </top>
      <bottom>
        <color indexed="63"/>
      </bottom>
    </border>
    <border>
      <left>
        <color indexed="63"/>
      </left>
      <right>
        <color indexed="63"/>
      </right>
      <top>
        <color indexed="63"/>
      </top>
      <bottom style="thick">
        <color indexed="13"/>
      </bottom>
    </border>
    <border>
      <left>
        <color indexed="63"/>
      </left>
      <right style="thick">
        <color indexed="13"/>
      </right>
      <top>
        <color indexed="63"/>
      </top>
      <bottom style="thick">
        <color indexed="13"/>
      </bottom>
    </border>
    <border>
      <left style="thick">
        <color indexed="13"/>
      </left>
      <right>
        <color indexed="63"/>
      </right>
      <top>
        <color indexed="63"/>
      </top>
      <bottom style="thick">
        <color indexed="13"/>
      </bottom>
    </border>
    <border>
      <left style="thin"/>
      <right>
        <color indexed="63"/>
      </right>
      <top style="thin"/>
      <bottom>
        <color indexed="63"/>
      </bottom>
    </border>
    <border>
      <left>
        <color indexed="63"/>
      </left>
      <right>
        <color indexed="63"/>
      </right>
      <top style="medium"/>
      <bottom style="thin"/>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8">
    <xf numFmtId="0" fontId="0" fillId="0" borderId="0" xfId="0" applyAlignment="1">
      <alignment/>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0" xfId="0" applyAlignment="1" applyProtection="1">
      <alignment/>
      <protection/>
    </xf>
    <xf numFmtId="0" fontId="5" fillId="0" borderId="0" xfId="0" applyFont="1" applyAlignment="1" applyProtection="1">
      <alignment horizontal="right"/>
      <protection/>
    </xf>
    <xf numFmtId="2" fontId="0" fillId="0" borderId="3" xfId="0" applyNumberFormat="1" applyBorder="1" applyAlignment="1" applyProtection="1">
      <alignment/>
      <protection/>
    </xf>
    <xf numFmtId="0" fontId="1" fillId="0" borderId="0" xfId="0" applyFont="1" applyAlignment="1" applyProtection="1">
      <alignment/>
      <protection/>
    </xf>
    <xf numFmtId="0" fontId="0" fillId="0" borderId="4" xfId="0" applyBorder="1" applyAlignment="1" applyProtection="1">
      <alignment/>
      <protection/>
    </xf>
    <xf numFmtId="2" fontId="0" fillId="0" borderId="5" xfId="0" applyNumberFormat="1" applyBorder="1" applyAlignment="1" applyProtection="1">
      <alignment/>
      <protection/>
    </xf>
    <xf numFmtId="2" fontId="0" fillId="0" borderId="6" xfId="0" applyNumberFormat="1" applyFill="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7" fillId="0" borderId="0" xfId="0" applyFont="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9" xfId="0" applyFont="1" applyFill="1" applyBorder="1" applyAlignment="1" applyProtection="1">
      <alignment/>
      <protection/>
    </xf>
    <xf numFmtId="0" fontId="1" fillId="0" borderId="9" xfId="0" applyFont="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Fill="1" applyAlignment="1" applyProtection="1">
      <alignment/>
      <protection/>
    </xf>
    <xf numFmtId="0" fontId="0" fillId="0" borderId="0" xfId="0" applyAlignment="1" applyProtection="1">
      <alignment horizontal="right"/>
      <protection/>
    </xf>
    <xf numFmtId="0" fontId="8" fillId="2" borderId="10" xfId="0" applyFont="1" applyFill="1" applyBorder="1" applyAlignment="1" applyProtection="1">
      <alignment/>
      <protection/>
    </xf>
    <xf numFmtId="2" fontId="0" fillId="0" borderId="0" xfId="0" applyNumberFormat="1" applyFill="1" applyBorder="1" applyAlignment="1" applyProtection="1">
      <alignment/>
      <protection/>
    </xf>
    <xf numFmtId="2" fontId="0" fillId="0" borderId="5" xfId="0" applyNumberFormat="1" applyFill="1" applyBorder="1" applyAlignment="1" applyProtection="1">
      <alignment/>
      <protection/>
    </xf>
    <xf numFmtId="0" fontId="9" fillId="0" borderId="0" xfId="0" applyFont="1" applyFill="1" applyBorder="1" applyAlignment="1" applyProtection="1">
      <alignment/>
      <protection/>
    </xf>
    <xf numFmtId="0" fontId="1" fillId="0" borderId="0" xfId="0" applyFont="1" applyFill="1" applyBorder="1" applyAlignment="1" applyProtection="1">
      <alignment/>
      <protection/>
    </xf>
    <xf numFmtId="0" fontId="13" fillId="0" borderId="0" xfId="0" applyFont="1" applyFill="1" applyBorder="1" applyAlignment="1" applyProtection="1">
      <alignment/>
      <protection/>
    </xf>
    <xf numFmtId="0" fontId="30" fillId="0" borderId="0" xfId="0" applyFont="1" applyAlignment="1" applyProtection="1">
      <alignment/>
      <protection/>
    </xf>
    <xf numFmtId="0" fontId="31" fillId="3" borderId="8" xfId="0" applyFont="1" applyFill="1" applyBorder="1" applyAlignment="1" applyProtection="1">
      <alignment/>
      <protection/>
    </xf>
    <xf numFmtId="0" fontId="31" fillId="3" borderId="11" xfId="0" applyFont="1" applyFill="1" applyBorder="1" applyAlignment="1" applyProtection="1">
      <alignment/>
      <protection/>
    </xf>
    <xf numFmtId="0" fontId="1" fillId="3" borderId="8" xfId="0" applyFont="1" applyFill="1" applyBorder="1" applyAlignment="1" applyProtection="1">
      <alignment/>
      <protection/>
    </xf>
    <xf numFmtId="0" fontId="0" fillId="3" borderId="0" xfId="0" applyFill="1" applyBorder="1" applyAlignment="1" applyProtection="1">
      <alignment/>
      <protection/>
    </xf>
    <xf numFmtId="2" fontId="0" fillId="0" borderId="0" xfId="0" applyNumberFormat="1" applyAlignment="1" applyProtection="1">
      <alignment/>
      <protection/>
    </xf>
    <xf numFmtId="2" fontId="0" fillId="0" borderId="0" xfId="0" applyNumberFormat="1" applyBorder="1" applyAlignment="1" applyProtection="1">
      <alignment/>
      <protection/>
    </xf>
    <xf numFmtId="2" fontId="1" fillId="0" borderId="0" xfId="0" applyNumberFormat="1" applyFont="1" applyBorder="1" applyAlignment="1" applyProtection="1">
      <alignment/>
      <protection/>
    </xf>
    <xf numFmtId="2" fontId="0" fillId="0" borderId="0" xfId="0" applyNumberFormat="1" applyBorder="1" applyAlignment="1" applyProtection="1">
      <alignment horizontal="left"/>
      <protection/>
    </xf>
    <xf numFmtId="2"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0" fontId="0" fillId="0" borderId="0" xfId="0" applyNumberFormat="1" applyBorder="1" applyAlignment="1" applyProtection="1">
      <alignment/>
      <protection/>
    </xf>
    <xf numFmtId="2" fontId="1" fillId="0" borderId="0" xfId="0" applyNumberFormat="1" applyFont="1" applyBorder="1" applyAlignment="1" applyProtection="1">
      <alignment horizontal="left"/>
      <protection/>
    </xf>
    <xf numFmtId="2" fontId="7" fillId="0" borderId="0" xfId="0" applyNumberFormat="1" applyFont="1" applyBorder="1" applyAlignment="1" applyProtection="1">
      <alignment/>
      <protection/>
    </xf>
    <xf numFmtId="2" fontId="15" fillId="0" borderId="0" xfId="0" applyNumberFormat="1" applyFont="1" applyBorder="1" applyAlignment="1" applyProtection="1">
      <alignment/>
      <protection/>
    </xf>
    <xf numFmtId="2" fontId="6" fillId="0" borderId="0" xfId="0" applyNumberFormat="1" applyFont="1" applyBorder="1" applyAlignment="1" applyProtection="1">
      <alignment/>
      <protection/>
    </xf>
    <xf numFmtId="0" fontId="35" fillId="0" borderId="0" xfId="0" applyFont="1" applyBorder="1" applyAlignment="1" applyProtection="1">
      <alignment/>
      <protection/>
    </xf>
    <xf numFmtId="2"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36" fillId="0" borderId="0" xfId="0" applyFont="1" applyFill="1" applyBorder="1" applyAlignment="1" applyProtection="1">
      <alignment/>
      <protection/>
    </xf>
    <xf numFmtId="0" fontId="37" fillId="0" borderId="0" xfId="0" applyFont="1" applyAlignment="1" applyProtection="1">
      <alignment/>
      <protection/>
    </xf>
    <xf numFmtId="0" fontId="38" fillId="2" borderId="10" xfId="0" applyFont="1" applyFill="1" applyBorder="1" applyAlignment="1" applyProtection="1">
      <alignment/>
      <protection/>
    </xf>
    <xf numFmtId="0" fontId="38" fillId="2" borderId="12" xfId="0" applyFont="1" applyFill="1" applyBorder="1" applyAlignment="1" applyProtection="1">
      <alignment/>
      <protection/>
    </xf>
    <xf numFmtId="0" fontId="38" fillId="4" borderId="12" xfId="0" applyFont="1" applyFill="1" applyBorder="1" applyAlignment="1" applyProtection="1">
      <alignment/>
      <protection/>
    </xf>
    <xf numFmtId="0" fontId="38" fillId="4" borderId="13" xfId="0" applyFont="1" applyFill="1" applyBorder="1" applyAlignment="1" applyProtection="1">
      <alignment/>
      <protection/>
    </xf>
    <xf numFmtId="0" fontId="24" fillId="5" borderId="3" xfId="0" applyFont="1" applyFill="1" applyBorder="1" applyAlignment="1" applyProtection="1">
      <alignment/>
      <protection/>
    </xf>
    <xf numFmtId="0" fontId="24" fillId="5" borderId="14" xfId="0" applyFont="1" applyFill="1" applyBorder="1" applyAlignment="1" applyProtection="1">
      <alignment/>
      <protection/>
    </xf>
    <xf numFmtId="0" fontId="2" fillId="6" borderId="11" xfId="0" applyFont="1" applyFill="1" applyBorder="1" applyAlignment="1" applyProtection="1">
      <alignment/>
      <protection/>
    </xf>
    <xf numFmtId="0" fontId="1" fillId="0" borderId="0" xfId="0" applyFont="1" applyAlignment="1" applyProtection="1">
      <alignment/>
      <protection locked="0"/>
    </xf>
    <xf numFmtId="0" fontId="8" fillId="7" borderId="14" xfId="0" applyFont="1" applyFill="1" applyBorder="1" applyAlignment="1" applyProtection="1">
      <alignment/>
      <protection hidden="1"/>
    </xf>
    <xf numFmtId="0" fontId="1" fillId="0" borderId="15" xfId="0" applyFont="1" applyBorder="1" applyAlignment="1" applyProtection="1">
      <alignment/>
      <protection hidden="1"/>
    </xf>
    <xf numFmtId="0" fontId="1" fillId="0" borderId="16" xfId="0" applyFont="1" applyBorder="1" applyAlignment="1" applyProtection="1">
      <alignment/>
      <protection hidden="1"/>
    </xf>
    <xf numFmtId="0" fontId="1" fillId="0" borderId="0" xfId="0" applyFont="1" applyAlignment="1" applyProtection="1">
      <alignment/>
      <protection hidden="1"/>
    </xf>
    <xf numFmtId="0" fontId="39" fillId="0" borderId="0" xfId="0" applyFont="1" applyAlignment="1" applyProtection="1">
      <alignment/>
      <protection hidden="1"/>
    </xf>
    <xf numFmtId="0" fontId="1" fillId="0" borderId="17" xfId="0" applyFont="1" applyBorder="1" applyAlignment="1" applyProtection="1">
      <alignment/>
      <protection hidden="1"/>
    </xf>
    <xf numFmtId="0" fontId="0" fillId="0" borderId="18" xfId="0" applyBorder="1" applyAlignment="1" applyProtection="1">
      <alignment/>
      <protection hidden="1"/>
    </xf>
    <xf numFmtId="0" fontId="40" fillId="0" borderId="18" xfId="0" applyFont="1" applyBorder="1" applyAlignment="1" applyProtection="1">
      <alignment/>
      <protection hidden="1"/>
    </xf>
    <xf numFmtId="0" fontId="0" fillId="0" borderId="19" xfId="0" applyBorder="1" applyAlignment="1" applyProtection="1">
      <alignment/>
      <protection hidden="1"/>
    </xf>
    <xf numFmtId="0" fontId="41" fillId="0" borderId="18" xfId="0" applyFont="1" applyBorder="1" applyAlignment="1" applyProtection="1">
      <alignment/>
      <protection hidden="1"/>
    </xf>
    <xf numFmtId="0" fontId="0" fillId="7" borderId="18" xfId="0" applyFill="1" applyBorder="1" applyAlignment="1" applyProtection="1">
      <alignment/>
      <protection hidden="1"/>
    </xf>
    <xf numFmtId="0" fontId="40" fillId="7" borderId="18" xfId="0" applyFont="1" applyFill="1" applyBorder="1" applyAlignment="1" applyProtection="1">
      <alignment/>
      <protection hidden="1"/>
    </xf>
    <xf numFmtId="0" fontId="0" fillId="7" borderId="19" xfId="0" applyFill="1" applyBorder="1" applyAlignment="1" applyProtection="1">
      <alignment/>
      <protection hidden="1"/>
    </xf>
    <xf numFmtId="0" fontId="2" fillId="0" borderId="18" xfId="0" applyFont="1" applyBorder="1" applyAlignment="1" applyProtection="1">
      <alignment/>
      <protection hidden="1"/>
    </xf>
    <xf numFmtId="0" fontId="24" fillId="0" borderId="18" xfId="0" applyFont="1" applyBorder="1" applyAlignment="1" applyProtection="1">
      <alignment/>
      <protection hidden="1"/>
    </xf>
    <xf numFmtId="0" fontId="2" fillId="0" borderId="19" xfId="0" applyFont="1" applyBorder="1" applyAlignment="1" applyProtection="1">
      <alignment/>
      <protection hidden="1"/>
    </xf>
    <xf numFmtId="0" fontId="1" fillId="0" borderId="18" xfId="0" applyFont="1" applyBorder="1" applyAlignment="1" applyProtection="1">
      <alignment/>
      <protection hidden="1"/>
    </xf>
    <xf numFmtId="0" fontId="39" fillId="0" borderId="18" xfId="0" applyFont="1" applyBorder="1" applyAlignment="1" applyProtection="1">
      <alignment/>
      <protection hidden="1"/>
    </xf>
    <xf numFmtId="0" fontId="1" fillId="0" borderId="19" xfId="0" applyFont="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xf>
    <xf numFmtId="9" fontId="8" fillId="2" borderId="19" xfId="21" applyFont="1" applyFill="1" applyBorder="1" applyAlignment="1" applyProtection="1">
      <alignment/>
      <protection/>
    </xf>
    <xf numFmtId="9" fontId="8" fillId="2" borderId="23" xfId="21" applyFont="1" applyFill="1" applyBorder="1" applyAlignment="1" applyProtection="1">
      <alignment/>
      <protection/>
    </xf>
    <xf numFmtId="9" fontId="8" fillId="4" borderId="19" xfId="21" applyFont="1" applyFill="1" applyBorder="1" applyAlignment="1" applyProtection="1">
      <alignment/>
      <protection/>
    </xf>
    <xf numFmtId="9" fontId="8" fillId="4" borderId="20" xfId="21" applyFont="1" applyFill="1" applyBorder="1" applyAlignment="1" applyProtection="1">
      <alignment/>
      <protection/>
    </xf>
    <xf numFmtId="0" fontId="0" fillId="0" borderId="24" xfId="0" applyFont="1" applyFill="1" applyBorder="1" applyAlignment="1" applyProtection="1">
      <alignment/>
      <protection/>
    </xf>
    <xf numFmtId="0" fontId="0" fillId="0" borderId="18" xfId="0" applyFont="1" applyFill="1" applyBorder="1" applyAlignment="1" applyProtection="1" quotePrefix="1">
      <alignment horizontal="center"/>
      <protection/>
    </xf>
    <xf numFmtId="9" fontId="1" fillId="0" borderId="0" xfId="0" applyNumberFormat="1" applyFont="1" applyFill="1" applyBorder="1" applyAlignment="1" applyProtection="1">
      <alignment/>
      <protection/>
    </xf>
    <xf numFmtId="9" fontId="0" fillId="0" borderId="0" xfId="0" applyNumberFormat="1" applyAlignment="1" applyProtection="1">
      <alignment/>
      <protection/>
    </xf>
    <xf numFmtId="1" fontId="5" fillId="0" borderId="2" xfId="21" applyNumberFormat="1" applyFont="1" applyBorder="1" applyAlignment="1" applyProtection="1">
      <alignment horizontal="center"/>
      <protection locked="0"/>
    </xf>
    <xf numFmtId="2" fontId="42" fillId="0" borderId="0" xfId="0" applyNumberFormat="1" applyFont="1" applyFill="1" applyBorder="1" applyAlignment="1" applyProtection="1">
      <alignment/>
      <protection/>
    </xf>
    <xf numFmtId="0" fontId="0" fillId="0" borderId="18" xfId="0" applyBorder="1" applyAlignment="1" applyProtection="1">
      <alignment/>
      <protection/>
    </xf>
    <xf numFmtId="0" fontId="0" fillId="0" borderId="16" xfId="0" applyBorder="1" applyAlignment="1" applyProtection="1">
      <alignment horizontal="left"/>
      <protection/>
    </xf>
    <xf numFmtId="0" fontId="42" fillId="0" borderId="0" xfId="0" applyFont="1" applyAlignment="1" applyProtection="1">
      <alignment/>
      <protection/>
    </xf>
    <xf numFmtId="0" fontId="44" fillId="0" borderId="0" xfId="0" applyFont="1" applyAlignment="1" applyProtection="1">
      <alignment/>
      <protection/>
    </xf>
    <xf numFmtId="2" fontId="42" fillId="0" borderId="3" xfId="0" applyNumberFormat="1" applyFont="1" applyBorder="1" applyAlignment="1" applyProtection="1">
      <alignment/>
      <protection/>
    </xf>
    <xf numFmtId="0" fontId="42" fillId="0" borderId="11" xfId="0" applyFont="1" applyBorder="1" applyAlignment="1" applyProtection="1">
      <alignment/>
      <protection/>
    </xf>
    <xf numFmtId="0" fontId="42" fillId="0" borderId="4" xfId="0" applyFont="1" applyBorder="1" applyAlignment="1" applyProtection="1">
      <alignment/>
      <protection/>
    </xf>
    <xf numFmtId="0" fontId="42" fillId="0" borderId="7" xfId="0" applyFont="1" applyBorder="1" applyAlignment="1" applyProtection="1">
      <alignment/>
      <protection/>
    </xf>
    <xf numFmtId="2" fontId="42" fillId="0" borderId="5" xfId="0" applyNumberFormat="1" applyFont="1" applyBorder="1" applyAlignment="1" applyProtection="1">
      <alignment/>
      <protection/>
    </xf>
    <xf numFmtId="0" fontId="42" fillId="0" borderId="8" xfId="0" applyFont="1" applyBorder="1" applyAlignment="1" applyProtection="1">
      <alignment/>
      <protection/>
    </xf>
    <xf numFmtId="0" fontId="43" fillId="0" borderId="8" xfId="0" applyFont="1" applyBorder="1" applyAlignment="1" applyProtection="1">
      <alignment/>
      <protection/>
    </xf>
    <xf numFmtId="2" fontId="42" fillId="0" borderId="5" xfId="0" applyNumberFormat="1" applyFont="1" applyFill="1" applyBorder="1" applyAlignment="1" applyProtection="1">
      <alignment/>
      <protection/>
    </xf>
    <xf numFmtId="0" fontId="42" fillId="0" borderId="8" xfId="0" applyFont="1" applyFill="1" applyBorder="1" applyAlignment="1" applyProtection="1">
      <alignment/>
      <protection/>
    </xf>
    <xf numFmtId="2" fontId="42" fillId="0" borderId="6" xfId="0" applyNumberFormat="1" applyFont="1" applyFill="1" applyBorder="1" applyAlignment="1" applyProtection="1">
      <alignment/>
      <protection/>
    </xf>
    <xf numFmtId="0" fontId="42" fillId="0" borderId="9" xfId="0" applyFont="1" applyFill="1" applyBorder="1" applyAlignment="1" applyProtection="1">
      <alignment/>
      <protection/>
    </xf>
    <xf numFmtId="0" fontId="43" fillId="0" borderId="8" xfId="0" applyFont="1" applyFill="1" applyBorder="1" applyAlignment="1" applyProtection="1">
      <alignment/>
      <protection/>
    </xf>
    <xf numFmtId="0" fontId="42" fillId="0" borderId="5" xfId="0" applyFont="1" applyBorder="1" applyAlignment="1" applyProtection="1">
      <alignment/>
      <protection/>
    </xf>
    <xf numFmtId="0" fontId="42" fillId="0" borderId="6" xfId="0" applyFont="1" applyBorder="1" applyAlignment="1" applyProtection="1">
      <alignment/>
      <protection/>
    </xf>
    <xf numFmtId="0" fontId="42" fillId="0" borderId="9" xfId="0" applyFont="1" applyBorder="1" applyAlignment="1" applyProtection="1">
      <alignment/>
      <protection/>
    </xf>
    <xf numFmtId="0" fontId="0" fillId="0" borderId="18" xfId="0" applyFill="1" applyBorder="1" applyAlignment="1" applyProtection="1">
      <alignment/>
      <protection/>
    </xf>
    <xf numFmtId="9" fontId="0" fillId="0" borderId="18" xfId="0" applyNumberFormat="1" applyBorder="1" applyAlignment="1" applyProtection="1">
      <alignment/>
      <protection/>
    </xf>
    <xf numFmtId="0" fontId="1" fillId="0" borderId="3" xfId="0" applyFont="1" applyBorder="1" applyAlignment="1" applyProtection="1">
      <alignment/>
      <protection/>
    </xf>
    <xf numFmtId="9" fontId="1" fillId="8" borderId="10" xfId="0" applyNumberFormat="1" applyFont="1" applyFill="1" applyBorder="1" applyAlignment="1" applyProtection="1">
      <alignment/>
      <protection/>
    </xf>
    <xf numFmtId="9" fontId="1" fillId="8" borderId="12" xfId="0" applyNumberFormat="1" applyFont="1" applyFill="1" applyBorder="1" applyAlignment="1" applyProtection="1">
      <alignment/>
      <protection/>
    </xf>
    <xf numFmtId="0" fontId="1" fillId="8" borderId="23" xfId="0" applyFont="1" applyFill="1" applyBorder="1" applyAlignment="1" applyProtection="1">
      <alignment/>
      <protection/>
    </xf>
    <xf numFmtId="0" fontId="1" fillId="8" borderId="19" xfId="0" applyFont="1" applyFill="1" applyBorder="1" applyAlignment="1" applyProtection="1">
      <alignment/>
      <protection/>
    </xf>
    <xf numFmtId="0" fontId="1" fillId="8" borderId="20" xfId="0" applyFont="1" applyFill="1" applyBorder="1" applyAlignment="1" applyProtection="1">
      <alignment/>
      <protection/>
    </xf>
    <xf numFmtId="9" fontId="1" fillId="8" borderId="13" xfId="0" applyNumberFormat="1" applyFont="1" applyFill="1" applyBorder="1" applyAlignment="1" applyProtection="1">
      <alignment/>
      <protection/>
    </xf>
    <xf numFmtId="0" fontId="1" fillId="3" borderId="3" xfId="0" applyFont="1" applyFill="1" applyBorder="1" applyAlignment="1" applyProtection="1">
      <alignment horizontal="left"/>
      <protection/>
    </xf>
    <xf numFmtId="0" fontId="1" fillId="3" borderId="7" xfId="0" applyFont="1" applyFill="1" applyBorder="1" applyAlignment="1" applyProtection="1">
      <alignment horizontal="center"/>
      <protection/>
    </xf>
    <xf numFmtId="0" fontId="1" fillId="3" borderId="25" xfId="0" applyFont="1" applyFill="1" applyBorder="1" applyAlignment="1" applyProtection="1">
      <alignment horizontal="center"/>
      <protection/>
    </xf>
    <xf numFmtId="0" fontId="48" fillId="0" borderId="0" xfId="0" applyFont="1" applyFill="1" applyAlignment="1" applyProtection="1">
      <alignment/>
      <protection/>
    </xf>
    <xf numFmtId="0" fontId="28" fillId="0" borderId="0" xfId="15" applyFont="1" applyFill="1" applyAlignment="1" applyProtection="1">
      <alignment/>
      <protection/>
    </xf>
    <xf numFmtId="0" fontId="13" fillId="0" borderId="0" xfId="0" applyFont="1" applyFill="1" applyAlignment="1" applyProtection="1">
      <alignment/>
      <protection/>
    </xf>
    <xf numFmtId="0" fontId="0" fillId="0" borderId="0" xfId="0" applyFont="1" applyFill="1" applyBorder="1" applyAlignment="1" applyProtection="1">
      <alignment/>
      <protection/>
    </xf>
    <xf numFmtId="0" fontId="0" fillId="0" borderId="11" xfId="0" applyBorder="1" applyAlignment="1" applyProtection="1">
      <alignment/>
      <protection/>
    </xf>
    <xf numFmtId="0" fontId="0" fillId="0" borderId="26" xfId="0" applyBorder="1" applyAlignment="1" applyProtection="1">
      <alignment horizontal="left"/>
      <protection/>
    </xf>
    <xf numFmtId="0" fontId="0" fillId="0" borderId="15" xfId="0" applyBorder="1" applyAlignment="1" applyProtection="1">
      <alignment/>
      <protection/>
    </xf>
    <xf numFmtId="0" fontId="13" fillId="0" borderId="22" xfId="0" applyFont="1" applyBorder="1" applyAlignment="1" applyProtection="1">
      <alignment/>
      <protection/>
    </xf>
    <xf numFmtId="0" fontId="29" fillId="6" borderId="27" xfId="0" applyFont="1" applyFill="1" applyBorder="1" applyAlignment="1" applyProtection="1">
      <alignment/>
      <protection/>
    </xf>
    <xf numFmtId="0" fontId="19" fillId="0" borderId="0" xfId="0" applyFont="1" applyFill="1" applyAlignment="1" applyProtection="1">
      <alignment/>
      <protection/>
    </xf>
    <xf numFmtId="0" fontId="0" fillId="6" borderId="0" xfId="0" applyFill="1" applyAlignment="1" applyProtection="1">
      <alignment/>
      <protection/>
    </xf>
    <xf numFmtId="0" fontId="0" fillId="7" borderId="0" xfId="0" applyFill="1" applyAlignment="1" applyProtection="1">
      <alignment/>
      <protection/>
    </xf>
    <xf numFmtId="0" fontId="27" fillId="0" borderId="3" xfId="0" applyFont="1" applyBorder="1" applyAlignment="1" applyProtection="1">
      <alignment/>
      <protection/>
    </xf>
    <xf numFmtId="0" fontId="33" fillId="7" borderId="0" xfId="0" applyFont="1" applyFill="1" applyAlignment="1" applyProtection="1">
      <alignment horizontal="right"/>
      <protection/>
    </xf>
    <xf numFmtId="0" fontId="25" fillId="6" borderId="0" xfId="0" applyFont="1" applyFill="1" applyBorder="1" applyAlignment="1" applyProtection="1">
      <alignment/>
      <protection/>
    </xf>
    <xf numFmtId="0" fontId="0" fillId="6" borderId="0" xfId="0" applyFill="1" applyBorder="1" applyAlignment="1" applyProtection="1">
      <alignment/>
      <protection/>
    </xf>
    <xf numFmtId="0" fontId="7" fillId="0" borderId="0" xfId="0" applyFont="1" applyFill="1" applyAlignment="1" applyProtection="1">
      <alignment/>
      <protection/>
    </xf>
    <xf numFmtId="2" fontId="3" fillId="0" borderId="0" xfId="0" applyNumberFormat="1" applyFont="1" applyFill="1" applyBorder="1" applyAlignment="1" applyProtection="1">
      <alignment horizontal="right"/>
      <protection/>
    </xf>
    <xf numFmtId="0" fontId="24" fillId="5" borderId="0" xfId="0" applyFont="1" applyFill="1" applyAlignment="1" applyProtection="1">
      <alignment/>
      <protection/>
    </xf>
    <xf numFmtId="0" fontId="2" fillId="6" borderId="0" xfId="0" applyFont="1" applyFill="1" applyAlignment="1" applyProtection="1">
      <alignment/>
      <protection/>
    </xf>
    <xf numFmtId="0" fontId="3" fillId="0" borderId="0" xfId="0" applyFont="1" applyFill="1" applyBorder="1" applyAlignment="1" applyProtection="1">
      <alignment horizontal="right"/>
      <protection/>
    </xf>
    <xf numFmtId="0" fontId="3" fillId="0" borderId="0" xfId="0" applyFont="1" applyBorder="1" applyAlignment="1" applyProtection="1">
      <alignment horizontal="right"/>
      <protection/>
    </xf>
    <xf numFmtId="0" fontId="19" fillId="0" borderId="0" xfId="0" applyFont="1" applyAlignment="1" applyProtection="1">
      <alignment/>
      <protection/>
    </xf>
    <xf numFmtId="0" fontId="23" fillId="0" borderId="11" xfId="0" applyFont="1" applyBorder="1" applyAlignment="1" applyProtection="1">
      <alignment/>
      <protection/>
    </xf>
    <xf numFmtId="2" fontId="3" fillId="0" borderId="0" xfId="0" applyNumberFormat="1" applyFont="1" applyBorder="1" applyAlignment="1" applyProtection="1">
      <alignment horizontal="right"/>
      <protection/>
    </xf>
    <xf numFmtId="0" fontId="20" fillId="0" borderId="0" xfId="0" applyFont="1" applyAlignment="1" applyProtection="1">
      <alignment/>
      <protection/>
    </xf>
    <xf numFmtId="0" fontId="12" fillId="0" borderId="0" xfId="0" applyFont="1" applyAlignment="1" applyProtection="1">
      <alignment/>
      <protection/>
    </xf>
    <xf numFmtId="0" fontId="23" fillId="0" borderId="0" xfId="0" applyFont="1" applyAlignment="1" applyProtection="1">
      <alignment/>
      <protection/>
    </xf>
    <xf numFmtId="2" fontId="10" fillId="0" borderId="0" xfId="0" applyNumberFormat="1" applyFont="1" applyFill="1" applyBorder="1" applyAlignment="1" applyProtection="1">
      <alignment/>
      <protection/>
    </xf>
    <xf numFmtId="0" fontId="1" fillId="0" borderId="18" xfId="0" applyFont="1" applyBorder="1" applyAlignment="1" applyProtection="1">
      <alignment/>
      <protection/>
    </xf>
    <xf numFmtId="0" fontId="1" fillId="0" borderId="15" xfId="0" applyFont="1" applyBorder="1" applyAlignment="1" applyProtection="1">
      <alignment/>
      <protection/>
    </xf>
    <xf numFmtId="0" fontId="39" fillId="0" borderId="25" xfId="0" applyFont="1" applyBorder="1" applyAlignment="1" applyProtection="1">
      <alignment/>
      <protection/>
    </xf>
    <xf numFmtId="9" fontId="7" fillId="0" borderId="0" xfId="21" applyFont="1" applyBorder="1" applyAlignment="1" applyProtection="1">
      <alignment horizontal="center"/>
      <protection/>
    </xf>
    <xf numFmtId="0" fontId="6" fillId="0" borderId="27" xfId="0" applyFont="1" applyBorder="1" applyAlignment="1" applyProtection="1">
      <alignment/>
      <protection/>
    </xf>
    <xf numFmtId="1" fontId="6" fillId="0" borderId="27" xfId="0" applyNumberFormat="1" applyFont="1" applyBorder="1" applyAlignment="1" applyProtection="1">
      <alignment/>
      <protection/>
    </xf>
    <xf numFmtId="0" fontId="0" fillId="0" borderId="27" xfId="0" applyFont="1" applyBorder="1" applyAlignment="1" applyProtection="1">
      <alignment horizontal="left"/>
      <protection/>
    </xf>
    <xf numFmtId="0" fontId="0" fillId="0" borderId="9" xfId="0" applyBorder="1" applyAlignment="1" applyProtection="1">
      <alignment/>
      <protection/>
    </xf>
    <xf numFmtId="0" fontId="5" fillId="0" borderId="0" xfId="0" applyFont="1" applyBorder="1" applyAlignment="1" applyProtection="1">
      <alignment horizontal="center"/>
      <protection/>
    </xf>
    <xf numFmtId="0" fontId="0" fillId="0" borderId="18" xfId="0" applyFont="1" applyBorder="1" applyAlignment="1" applyProtection="1" quotePrefix="1">
      <alignment horizontal="center"/>
      <protection/>
    </xf>
    <xf numFmtId="0" fontId="0" fillId="0" borderId="24" xfId="0" applyBorder="1" applyAlignment="1" applyProtection="1">
      <alignment/>
      <protection/>
    </xf>
    <xf numFmtId="2" fontId="0" fillId="0" borderId="26" xfId="0" applyNumberFormat="1" applyBorder="1" applyAlignment="1" applyProtection="1">
      <alignment horizontal="left"/>
      <protection/>
    </xf>
    <xf numFmtId="0" fontId="0" fillId="0" borderId="18" xfId="0" applyFont="1" applyBorder="1" applyAlignment="1" applyProtection="1">
      <alignment/>
      <protection/>
    </xf>
    <xf numFmtId="2" fontId="0" fillId="0" borderId="18" xfId="0" applyNumberFormat="1" applyFont="1" applyBorder="1" applyAlignment="1" applyProtection="1" quotePrefix="1">
      <alignment horizontal="center"/>
      <protection/>
    </xf>
    <xf numFmtId="9" fontId="0" fillId="0" borderId="24" xfId="0" applyNumberFormat="1" applyBorder="1" applyAlignment="1" applyProtection="1">
      <alignment/>
      <protection/>
    </xf>
    <xf numFmtId="2" fontId="0" fillId="0" borderId="16" xfId="0" applyNumberFormat="1" applyBorder="1" applyAlignment="1" applyProtection="1">
      <alignment horizontal="left"/>
      <protection/>
    </xf>
    <xf numFmtId="1" fontId="0" fillId="0" borderId="18" xfId="0" applyNumberFormat="1" applyFont="1" applyBorder="1" applyAlignment="1" applyProtection="1" quotePrefix="1">
      <alignment horizontal="center"/>
      <protection/>
    </xf>
    <xf numFmtId="2" fontId="1" fillId="0" borderId="26" xfId="0" applyNumberFormat="1" applyFont="1" applyBorder="1" applyAlignment="1" applyProtection="1">
      <alignment horizontal="left"/>
      <protection/>
    </xf>
    <xf numFmtId="2" fontId="1" fillId="0" borderId="16" xfId="0" applyNumberFormat="1" applyFont="1" applyBorder="1" applyAlignment="1" applyProtection="1">
      <alignment horizontal="left"/>
      <protection/>
    </xf>
    <xf numFmtId="2" fontId="0" fillId="0" borderId="18" xfId="0" applyNumberFormat="1" applyFont="1" applyBorder="1" applyAlignment="1" applyProtection="1">
      <alignment horizontal="center"/>
      <protection/>
    </xf>
    <xf numFmtId="0" fontId="0" fillId="0" borderId="24" xfId="0" applyFill="1" applyBorder="1" applyAlignment="1" applyProtection="1">
      <alignment/>
      <protection/>
    </xf>
    <xf numFmtId="0" fontId="0" fillId="0" borderId="28" xfId="0" applyFill="1" applyBorder="1" applyAlignment="1" applyProtection="1">
      <alignment/>
      <protection/>
    </xf>
    <xf numFmtId="0" fontId="1" fillId="0" borderId="25" xfId="0" applyFont="1" applyBorder="1" applyAlignment="1" applyProtection="1">
      <alignment/>
      <protection/>
    </xf>
    <xf numFmtId="2" fontId="4" fillId="0" borderId="29" xfId="0" applyNumberFormat="1" applyFont="1" applyBorder="1" applyAlignment="1" applyProtection="1">
      <alignment horizontal="left"/>
      <protection/>
    </xf>
    <xf numFmtId="0" fontId="0" fillId="0" borderId="17" xfId="0" applyBorder="1" applyAlignment="1" applyProtection="1">
      <alignment/>
      <protection/>
    </xf>
    <xf numFmtId="0" fontId="1" fillId="0" borderId="28" xfId="0" applyFont="1" applyFill="1" applyBorder="1" applyAlignment="1" applyProtection="1">
      <alignment/>
      <protection/>
    </xf>
    <xf numFmtId="0" fontId="7" fillId="0" borderId="3" xfId="0" applyFont="1" applyFill="1" applyBorder="1" applyAlignment="1" applyProtection="1">
      <alignment/>
      <protection/>
    </xf>
    <xf numFmtId="2" fontId="4" fillId="0" borderId="11" xfId="0" applyNumberFormat="1" applyFont="1" applyBorder="1" applyAlignment="1" applyProtection="1">
      <alignment horizontal="left"/>
      <protection/>
    </xf>
    <xf numFmtId="2" fontId="1" fillId="0" borderId="30" xfId="0" applyNumberFormat="1" applyFont="1" applyBorder="1" applyAlignment="1" applyProtection="1">
      <alignment horizontal="left"/>
      <protection/>
    </xf>
    <xf numFmtId="0" fontId="1" fillId="0" borderId="24" xfId="0" applyFont="1" applyFill="1" applyBorder="1" applyAlignment="1" applyProtection="1">
      <alignment/>
      <protection/>
    </xf>
    <xf numFmtId="0" fontId="0" fillId="0" borderId="30" xfId="0" applyFont="1" applyFill="1" applyBorder="1" applyAlignment="1" applyProtection="1">
      <alignment/>
      <protection/>
    </xf>
    <xf numFmtId="2" fontId="0" fillId="0" borderId="17" xfId="0" applyNumberFormat="1" applyFont="1" applyBorder="1" applyAlignment="1" applyProtection="1">
      <alignment horizontal="right"/>
      <protection/>
    </xf>
    <xf numFmtId="172" fontId="0" fillId="0" borderId="18" xfId="0" applyNumberFormat="1" applyBorder="1" applyAlignment="1" applyProtection="1">
      <alignment/>
      <protection/>
    </xf>
    <xf numFmtId="0" fontId="0" fillId="0" borderId="24" xfId="0" applyBorder="1" applyAlignment="1" applyProtection="1">
      <alignment horizontal="left"/>
      <protection/>
    </xf>
    <xf numFmtId="2" fontId="3" fillId="0" borderId="18" xfId="0" applyNumberFormat="1" applyFont="1" applyBorder="1" applyAlignment="1" applyProtection="1">
      <alignment horizontal="right"/>
      <protection/>
    </xf>
    <xf numFmtId="172" fontId="0" fillId="0" borderId="18" xfId="0" applyNumberFormat="1" applyBorder="1" applyAlignment="1" applyProtection="1">
      <alignment horizontal="right"/>
      <protection/>
    </xf>
    <xf numFmtId="2" fontId="0" fillId="0" borderId="18" xfId="0" applyNumberFormat="1" applyFont="1" applyBorder="1" applyAlignment="1" applyProtection="1">
      <alignment horizontal="right"/>
      <protection/>
    </xf>
    <xf numFmtId="0" fontId="0" fillId="0" borderId="18" xfId="0" applyFont="1" applyBorder="1" applyAlignment="1" applyProtection="1">
      <alignment horizontal="center"/>
      <protection/>
    </xf>
    <xf numFmtId="0" fontId="0" fillId="0" borderId="31" xfId="0" applyBorder="1" applyAlignment="1" applyProtection="1">
      <alignment/>
      <protection/>
    </xf>
    <xf numFmtId="2" fontId="0" fillId="0" borderId="15" xfId="0" applyNumberFormat="1" applyBorder="1" applyAlignment="1" applyProtection="1">
      <alignment/>
      <protection/>
    </xf>
    <xf numFmtId="2" fontId="4" fillId="0" borderId="11" xfId="0" applyNumberFormat="1" applyFont="1" applyBorder="1" applyAlignment="1" applyProtection="1">
      <alignment horizontal="right"/>
      <protection/>
    </xf>
    <xf numFmtId="0" fontId="7" fillId="0" borderId="3" xfId="0" applyFont="1" applyBorder="1" applyAlignment="1" applyProtection="1">
      <alignment/>
      <protection/>
    </xf>
    <xf numFmtId="0" fontId="7" fillId="0" borderId="22" xfId="0" applyFont="1" applyBorder="1" applyAlignment="1" applyProtection="1">
      <alignment/>
      <protection/>
    </xf>
    <xf numFmtId="2" fontId="4" fillId="0" borderId="0" xfId="0" applyNumberFormat="1" applyFont="1" applyBorder="1" applyAlignment="1" applyProtection="1">
      <alignment horizontal="left"/>
      <protection/>
    </xf>
    <xf numFmtId="0" fontId="0" fillId="0" borderId="0" xfId="0" applyFont="1" applyBorder="1" applyAlignment="1" applyProtection="1">
      <alignment/>
      <protection/>
    </xf>
    <xf numFmtId="2" fontId="8" fillId="0" borderId="0" xfId="0" applyNumberFormat="1" applyFont="1" applyBorder="1" applyAlignment="1" applyProtection="1">
      <alignment horizontal="right"/>
      <protection/>
    </xf>
    <xf numFmtId="10" fontId="9" fillId="0" borderId="0" xfId="21" applyNumberFormat="1" applyFont="1" applyFill="1" applyBorder="1" applyAlignment="1" applyProtection="1">
      <alignment/>
      <protection/>
    </xf>
    <xf numFmtId="1" fontId="0" fillId="0" borderId="0" xfId="0" applyNumberFormat="1" applyAlignment="1" applyProtection="1">
      <alignment/>
      <protection/>
    </xf>
    <xf numFmtId="9" fontId="7" fillId="0" borderId="0" xfId="21" applyFont="1" applyAlignment="1" applyProtection="1">
      <alignment horizontal="center"/>
      <protection/>
    </xf>
    <xf numFmtId="203" fontId="0" fillId="0" borderId="0" xfId="0" applyNumberFormat="1" applyAlignment="1" applyProtection="1">
      <alignment/>
      <protection/>
    </xf>
    <xf numFmtId="0" fontId="14" fillId="0" borderId="27" xfId="0" applyFont="1" applyBorder="1" applyAlignment="1" applyProtection="1">
      <alignment/>
      <protection/>
    </xf>
    <xf numFmtId="0" fontId="0" fillId="0" borderId="18" xfId="0" applyBorder="1" applyAlignment="1" applyProtection="1" quotePrefix="1">
      <alignment horizontal="right"/>
      <protection/>
    </xf>
    <xf numFmtId="2" fontId="0" fillId="0" borderId="18" xfId="0" applyNumberFormat="1" applyBorder="1" applyAlignment="1" applyProtection="1">
      <alignment horizontal="left"/>
      <protection/>
    </xf>
    <xf numFmtId="0" fontId="0" fillId="0" borderId="16" xfId="0" applyBorder="1" applyAlignment="1" applyProtection="1">
      <alignment/>
      <protection/>
    </xf>
    <xf numFmtId="0" fontId="0" fillId="0" borderId="18" xfId="0" applyFill="1" applyBorder="1" applyAlignment="1" applyProtection="1" quotePrefix="1">
      <alignment horizontal="right"/>
      <protection/>
    </xf>
    <xf numFmtId="0" fontId="0" fillId="0" borderId="18" xfId="0" applyFont="1" applyBorder="1" applyAlignment="1" applyProtection="1" quotePrefix="1">
      <alignment horizontal="right"/>
      <protection/>
    </xf>
    <xf numFmtId="0" fontId="1" fillId="0" borderId="16" xfId="0" applyFont="1" applyBorder="1" applyAlignment="1" applyProtection="1">
      <alignment/>
      <protection/>
    </xf>
    <xf numFmtId="2" fontId="0" fillId="0" borderId="18" xfId="0" applyNumberFormat="1" applyFont="1" applyBorder="1" applyAlignment="1" applyProtection="1" quotePrefix="1">
      <alignment horizontal="right"/>
      <protection/>
    </xf>
    <xf numFmtId="0" fontId="1" fillId="0" borderId="18" xfId="0" applyFont="1" applyBorder="1" applyAlignment="1" applyProtection="1">
      <alignment horizontal="right"/>
      <protection/>
    </xf>
    <xf numFmtId="0" fontId="0" fillId="0" borderId="26" xfId="0" applyBorder="1" applyAlignment="1" applyProtection="1">
      <alignment horizontal="right"/>
      <protection/>
    </xf>
    <xf numFmtId="9" fontId="7" fillId="0" borderId="22" xfId="0" applyNumberFormat="1" applyFont="1" applyBorder="1" applyAlignment="1" applyProtection="1">
      <alignment/>
      <protection/>
    </xf>
    <xf numFmtId="0" fontId="0" fillId="0" borderId="30" xfId="0" applyBorder="1" applyAlignment="1" applyProtection="1">
      <alignment/>
      <protection/>
    </xf>
    <xf numFmtId="0" fontId="1" fillId="0" borderId="30" xfId="0" applyFont="1" applyFill="1" applyBorder="1" applyAlignment="1" applyProtection="1">
      <alignment/>
      <protection/>
    </xf>
    <xf numFmtId="10" fontId="0" fillId="0" borderId="18" xfId="0" applyNumberFormat="1" applyBorder="1" applyAlignment="1" applyProtection="1">
      <alignment/>
      <protection/>
    </xf>
    <xf numFmtId="2" fontId="0" fillId="0" borderId="18" xfId="0" applyNumberFormat="1" applyBorder="1" applyAlignment="1" applyProtection="1">
      <alignment/>
      <protection/>
    </xf>
    <xf numFmtId="0" fontId="0" fillId="0" borderId="18" xfId="0" applyBorder="1" applyAlignment="1" applyProtection="1">
      <alignment horizontal="center"/>
      <protection/>
    </xf>
    <xf numFmtId="2" fontId="0" fillId="0" borderId="15" xfId="0" applyNumberFormat="1" applyBorder="1" applyAlignment="1" applyProtection="1">
      <alignment/>
      <protection/>
    </xf>
    <xf numFmtId="0" fontId="1" fillId="0" borderId="26" xfId="0" applyFont="1" applyBorder="1" applyAlignment="1" applyProtection="1">
      <alignment/>
      <protection/>
    </xf>
    <xf numFmtId="0" fontId="1" fillId="0" borderId="22" xfId="0" applyFont="1" applyBorder="1" applyAlignment="1" applyProtection="1">
      <alignment/>
      <protection/>
    </xf>
    <xf numFmtId="2" fontId="1" fillId="0" borderId="11" xfId="0" applyNumberFormat="1" applyFont="1" applyBorder="1" applyAlignment="1" applyProtection="1">
      <alignment/>
      <protection/>
    </xf>
    <xf numFmtId="2" fontId="4" fillId="0" borderId="11" xfId="0" applyNumberFormat="1" applyFont="1" applyBorder="1" applyAlignment="1" applyProtection="1">
      <alignment horizontal="center" vertical="center"/>
      <protection/>
    </xf>
    <xf numFmtId="1" fontId="1" fillId="0" borderId="0" xfId="0" applyNumberFormat="1" applyFont="1" applyAlignment="1" applyProtection="1">
      <alignment/>
      <protection/>
    </xf>
    <xf numFmtId="9" fontId="7" fillId="0" borderId="32" xfId="21" applyFont="1" applyBorder="1" applyAlignment="1" applyProtection="1">
      <alignment horizontal="center"/>
      <protection/>
    </xf>
    <xf numFmtId="9" fontId="1" fillId="0" borderId="22" xfId="0" applyNumberFormat="1" applyFont="1" applyBorder="1" applyAlignment="1" applyProtection="1">
      <alignment/>
      <protection/>
    </xf>
    <xf numFmtId="0" fontId="2" fillId="0" borderId="15" xfId="0" applyFont="1" applyBorder="1" applyAlignment="1" applyProtection="1">
      <alignment/>
      <protection locked="0"/>
    </xf>
    <xf numFmtId="2" fontId="5" fillId="0" borderId="30" xfId="0" applyNumberFormat="1" applyFont="1" applyBorder="1" applyAlignment="1" applyProtection="1">
      <alignment horizontal="center"/>
      <protection locked="0"/>
    </xf>
    <xf numFmtId="9" fontId="2" fillId="0" borderId="0" xfId="0" applyNumberFormat="1" applyFont="1" applyAlignment="1" applyProtection="1">
      <alignment/>
      <protection locked="0"/>
    </xf>
    <xf numFmtId="0" fontId="7" fillId="0" borderId="0" xfId="0" applyFont="1" applyBorder="1" applyAlignment="1" applyProtection="1">
      <alignment/>
      <protection/>
    </xf>
    <xf numFmtId="0" fontId="0" fillId="0" borderId="0" xfId="0" applyFont="1" applyBorder="1" applyAlignment="1" applyProtection="1">
      <alignment horizontal="center"/>
      <protection/>
    </xf>
    <xf numFmtId="2" fontId="4" fillId="0" borderId="14" xfId="0" applyNumberFormat="1" applyFont="1" applyBorder="1" applyAlignment="1" applyProtection="1">
      <alignment horizontal="left"/>
      <protection/>
    </xf>
    <xf numFmtId="2" fontId="4" fillId="0" borderId="0" xfId="0" applyNumberFormat="1" applyFont="1" applyBorder="1" applyAlignment="1" applyProtection="1">
      <alignment horizontal="right"/>
      <protection/>
    </xf>
    <xf numFmtId="44" fontId="4" fillId="0" borderId="24" xfId="19" applyFont="1" applyBorder="1" applyAlignment="1" applyProtection="1">
      <alignment horizontal="right"/>
      <protection/>
    </xf>
    <xf numFmtId="0" fontId="7" fillId="0" borderId="25" xfId="0" applyFont="1" applyBorder="1" applyAlignment="1" applyProtection="1">
      <alignment/>
      <protection/>
    </xf>
    <xf numFmtId="44" fontId="4" fillId="0" borderId="24" xfId="19" applyFont="1" applyBorder="1" applyAlignment="1" applyProtection="1">
      <alignment horizontal="left"/>
      <protection/>
    </xf>
    <xf numFmtId="172" fontId="22" fillId="0" borderId="0" xfId="0" applyNumberFormat="1" applyFont="1" applyBorder="1" applyAlignment="1" applyProtection="1">
      <alignment/>
      <protection/>
    </xf>
    <xf numFmtId="14" fontId="0" fillId="0" borderId="0" xfId="0" applyNumberFormat="1" applyBorder="1" applyAlignment="1" applyProtection="1">
      <alignment horizontal="right"/>
      <protection/>
    </xf>
    <xf numFmtId="0" fontId="10" fillId="0" borderId="3" xfId="0" applyFont="1" applyFill="1" applyBorder="1" applyAlignment="1" applyProtection="1">
      <alignment/>
      <protection/>
    </xf>
    <xf numFmtId="0" fontId="50" fillId="0" borderId="0" xfId="0" applyFont="1" applyAlignment="1" applyProtection="1">
      <alignment/>
      <protection/>
    </xf>
    <xf numFmtId="0" fontId="23" fillId="0" borderId="16" xfId="0" applyFont="1" applyBorder="1" applyAlignment="1" applyProtection="1">
      <alignment horizontal="left"/>
      <protection/>
    </xf>
    <xf numFmtId="2" fontId="23" fillId="0" borderId="33" xfId="0" applyNumberFormat="1" applyFont="1" applyBorder="1" applyAlignment="1" applyProtection="1">
      <alignment horizontal="left"/>
      <protection/>
    </xf>
    <xf numFmtId="2" fontId="49" fillId="0" borderId="16" xfId="0" applyNumberFormat="1" applyFont="1" applyBorder="1" applyAlignment="1" applyProtection="1">
      <alignment horizontal="left"/>
      <protection/>
    </xf>
    <xf numFmtId="0" fontId="8" fillId="4" borderId="10" xfId="0" applyFont="1" applyFill="1" applyBorder="1" applyAlignment="1" applyProtection="1">
      <alignment/>
      <protection/>
    </xf>
    <xf numFmtId="9" fontId="9" fillId="0" borderId="18" xfId="0" applyNumberFormat="1" applyFont="1" applyBorder="1" applyAlignment="1" applyProtection="1">
      <alignment/>
      <protection/>
    </xf>
    <xf numFmtId="2" fontId="9" fillId="0" borderId="26" xfId="0" applyNumberFormat="1" applyFont="1" applyBorder="1" applyAlignment="1" applyProtection="1">
      <alignment horizontal="left"/>
      <protection/>
    </xf>
    <xf numFmtId="0" fontId="0" fillId="0" borderId="17" xfId="0" applyFont="1" applyBorder="1" applyAlignment="1" applyProtection="1" quotePrefix="1">
      <alignment horizontal="center"/>
      <protection/>
    </xf>
    <xf numFmtId="49" fontId="40" fillId="0" borderId="17" xfId="0" applyNumberFormat="1" applyFont="1" applyBorder="1" applyAlignment="1" applyProtection="1">
      <alignment horizontal="left"/>
      <protection/>
    </xf>
    <xf numFmtId="2" fontId="0" fillId="0" borderId="34" xfId="0" applyNumberFormat="1" applyBorder="1" applyAlignment="1" applyProtection="1">
      <alignment horizontal="left"/>
      <protection/>
    </xf>
    <xf numFmtId="0" fontId="1" fillId="0" borderId="35" xfId="0" applyFont="1" applyBorder="1" applyAlignment="1" applyProtection="1">
      <alignment/>
      <protection/>
    </xf>
    <xf numFmtId="0" fontId="1" fillId="0" borderId="29" xfId="0" applyFont="1" applyBorder="1" applyAlignment="1" applyProtection="1">
      <alignment/>
      <protection/>
    </xf>
    <xf numFmtId="0" fontId="0" fillId="0" borderId="17" xfId="0" applyBorder="1" applyAlignment="1" applyProtection="1" quotePrefix="1">
      <alignment horizontal="right"/>
      <protection/>
    </xf>
    <xf numFmtId="2" fontId="0" fillId="0" borderId="17" xfId="0" applyNumberFormat="1" applyBorder="1" applyAlignment="1" applyProtection="1">
      <alignment horizontal="left"/>
      <protection/>
    </xf>
    <xf numFmtId="0" fontId="31" fillId="0" borderId="14" xfId="0" applyFont="1" applyBorder="1" applyAlignment="1" applyProtection="1">
      <alignment/>
      <protection/>
    </xf>
    <xf numFmtId="0" fontId="5" fillId="0" borderId="24" xfId="0" applyFont="1" applyFill="1" applyBorder="1" applyAlignment="1" applyProtection="1">
      <alignment horizontal="right"/>
      <protection locked="0"/>
    </xf>
    <xf numFmtId="0" fontId="51" fillId="0" borderId="34" xfId="0" applyFont="1" applyBorder="1" applyAlignment="1" applyProtection="1">
      <alignment horizontal="left"/>
      <protection/>
    </xf>
    <xf numFmtId="0" fontId="51" fillId="0" borderId="26" xfId="0" applyFont="1" applyBorder="1" applyAlignment="1" applyProtection="1">
      <alignment horizontal="left"/>
      <protection/>
    </xf>
    <xf numFmtId="0" fontId="1" fillId="3" borderId="11" xfId="0" applyFont="1" applyFill="1" applyBorder="1" applyAlignment="1" applyProtection="1">
      <alignment horizontal="left"/>
      <protection/>
    </xf>
    <xf numFmtId="0" fontId="52" fillId="0" borderId="0" xfId="0" applyFont="1" applyAlignment="1" applyProtection="1">
      <alignment/>
      <protection/>
    </xf>
    <xf numFmtId="0" fontId="1" fillId="5" borderId="0" xfId="0" applyFont="1" applyFill="1" applyAlignment="1" applyProtection="1">
      <alignment/>
      <protection/>
    </xf>
    <xf numFmtId="0" fontId="1" fillId="9" borderId="0" xfId="0" applyFont="1" applyFill="1" applyAlignment="1" applyProtection="1">
      <alignment/>
      <protection/>
    </xf>
    <xf numFmtId="0" fontId="8" fillId="8" borderId="0" xfId="0" applyFont="1" applyFill="1" applyBorder="1" applyAlignment="1" applyProtection="1">
      <alignment/>
      <protection/>
    </xf>
    <xf numFmtId="0" fontId="22" fillId="0" borderId="0" xfId="0" applyFont="1" applyAlignment="1" applyProtection="1">
      <alignment/>
      <protection/>
    </xf>
    <xf numFmtId="0" fontId="22" fillId="0" borderId="0" xfId="0" applyFont="1" applyFill="1" applyAlignment="1" applyProtection="1">
      <alignment/>
      <protection/>
    </xf>
    <xf numFmtId="0" fontId="2" fillId="4" borderId="0" xfId="0" applyFont="1" applyFill="1" applyAlignment="1" applyProtection="1">
      <alignment/>
      <protection/>
    </xf>
    <xf numFmtId="0" fontId="2" fillId="5" borderId="0" xfId="0" applyFont="1" applyFill="1" applyAlignment="1" applyProtection="1">
      <alignment/>
      <protection/>
    </xf>
    <xf numFmtId="0" fontId="2" fillId="10" borderId="0" xfId="0" applyFont="1" applyFill="1" applyAlignment="1" applyProtection="1">
      <alignment/>
      <protection/>
    </xf>
    <xf numFmtId="0" fontId="2" fillId="9" borderId="0" xfId="0" applyFont="1" applyFill="1" applyAlignment="1" applyProtection="1">
      <alignment/>
      <protection/>
    </xf>
    <xf numFmtId="0" fontId="7" fillId="0" borderId="0" xfId="0" applyFont="1" applyAlignment="1" applyProtection="1">
      <alignment horizontal="center"/>
      <protection/>
    </xf>
    <xf numFmtId="0" fontId="2" fillId="11" borderId="0" xfId="0" applyFont="1" applyFill="1" applyAlignment="1" applyProtection="1">
      <alignment/>
      <protection/>
    </xf>
    <xf numFmtId="0" fontId="2" fillId="3" borderId="36" xfId="0" applyFont="1" applyFill="1" applyBorder="1" applyAlignment="1" applyProtection="1">
      <alignment/>
      <protection/>
    </xf>
    <xf numFmtId="0" fontId="8" fillId="3" borderId="36" xfId="0" applyFont="1" applyFill="1" applyBorder="1" applyAlignment="1" applyProtection="1">
      <alignment/>
      <protection/>
    </xf>
    <xf numFmtId="2" fontId="0" fillId="0" borderId="22" xfId="0" applyNumberFormat="1" applyBorder="1" applyAlignment="1" applyProtection="1">
      <alignment/>
      <protection/>
    </xf>
    <xf numFmtId="0" fontId="0" fillId="0" borderId="37" xfId="0" applyBorder="1" applyAlignment="1" applyProtection="1">
      <alignment/>
      <protection/>
    </xf>
    <xf numFmtId="2" fontId="0" fillId="0" borderId="27" xfId="0" applyNumberFormat="1" applyFill="1" applyBorder="1" applyAlignment="1" applyProtection="1">
      <alignment/>
      <protection/>
    </xf>
    <xf numFmtId="0" fontId="7" fillId="0" borderId="18" xfId="0" applyFont="1" applyFill="1" applyBorder="1" applyAlignment="1" applyProtection="1">
      <alignment/>
      <protection/>
    </xf>
    <xf numFmtId="0" fontId="0" fillId="0" borderId="31" xfId="0" applyFont="1" applyBorder="1" applyAlignment="1" applyProtection="1">
      <alignment horizontal="center"/>
      <protection/>
    </xf>
    <xf numFmtId="2" fontId="0" fillId="0" borderId="15" xfId="0" applyNumberFormat="1" applyFont="1" applyBorder="1" applyAlignment="1" applyProtection="1">
      <alignment horizontal="left"/>
      <protection/>
    </xf>
    <xf numFmtId="0" fontId="6" fillId="0" borderId="0" xfId="0" applyFont="1" applyBorder="1" applyAlignment="1" applyProtection="1">
      <alignment/>
      <protection/>
    </xf>
    <xf numFmtId="0" fontId="42" fillId="0" borderId="0" xfId="0" applyFont="1" applyAlignment="1" applyProtection="1">
      <alignment horizontal="right"/>
      <protection/>
    </xf>
    <xf numFmtId="0" fontId="42" fillId="0" borderId="0" xfId="0" applyFont="1" applyAlignment="1" applyProtection="1">
      <alignment/>
      <protection/>
    </xf>
    <xf numFmtId="44" fontId="13" fillId="0" borderId="24" xfId="19" applyFont="1" applyBorder="1" applyAlignment="1" applyProtection="1">
      <alignment horizontal="left"/>
      <protection/>
    </xf>
    <xf numFmtId="0" fontId="42" fillId="0" borderId="0" xfId="0" applyFont="1" applyFill="1" applyBorder="1" applyAlignment="1" applyProtection="1">
      <alignment horizontal="right"/>
      <protection/>
    </xf>
    <xf numFmtId="0" fontId="42" fillId="0" borderId="0" xfId="0" applyFont="1" applyFill="1" applyBorder="1" applyAlignment="1" applyProtection="1">
      <alignment/>
      <protection/>
    </xf>
    <xf numFmtId="2" fontId="5" fillId="0" borderId="15" xfId="19" applyNumberFormat="1" applyFont="1" applyBorder="1" applyAlignment="1" applyProtection="1">
      <alignment horizontal="left"/>
      <protection locked="0"/>
    </xf>
    <xf numFmtId="10" fontId="5" fillId="0" borderId="18" xfId="0" applyNumberFormat="1" applyFont="1" applyBorder="1" applyAlignment="1" applyProtection="1">
      <alignment/>
      <protection locked="0"/>
    </xf>
    <xf numFmtId="0" fontId="16" fillId="0" borderId="0" xfId="15" applyBorder="1" applyAlignment="1" applyProtection="1">
      <alignment horizontal="left"/>
      <protection hidden="1"/>
    </xf>
    <xf numFmtId="0" fontId="0" fillId="12" borderId="0" xfId="0" applyFill="1" applyAlignment="1" applyProtection="1">
      <alignment/>
      <protection/>
    </xf>
    <xf numFmtId="0" fontId="0" fillId="0" borderId="31" xfId="0" applyBorder="1" applyAlignment="1" applyProtection="1">
      <alignment horizontal="right"/>
      <protection/>
    </xf>
    <xf numFmtId="172" fontId="56" fillId="5" borderId="26" xfId="0" applyNumberFormat="1" applyFont="1" applyFill="1" applyBorder="1" applyAlignment="1" applyProtection="1">
      <alignment/>
      <protection/>
    </xf>
    <xf numFmtId="2" fontId="57" fillId="5" borderId="28" xfId="0" applyNumberFormat="1" applyFont="1" applyFill="1" applyBorder="1" applyAlignment="1" applyProtection="1">
      <alignment horizontal="right"/>
      <protection/>
    </xf>
    <xf numFmtId="2" fontId="58" fillId="5" borderId="24" xfId="0" applyNumberFormat="1" applyFont="1" applyFill="1" applyBorder="1" applyAlignment="1" applyProtection="1">
      <alignment horizontal="left"/>
      <protection/>
    </xf>
    <xf numFmtId="0" fontId="60" fillId="0" borderId="0" xfId="0" applyFont="1" applyAlignment="1" applyProtection="1">
      <alignment/>
      <protection/>
    </xf>
    <xf numFmtId="0" fontId="60" fillId="0" borderId="0" xfId="0" applyFont="1" applyFill="1" applyBorder="1" applyAlignment="1" applyProtection="1">
      <alignment/>
      <protection/>
    </xf>
    <xf numFmtId="0" fontId="55" fillId="12" borderId="38" xfId="0" applyFont="1" applyFill="1" applyBorder="1" applyAlignment="1" applyProtection="1">
      <alignment/>
      <protection/>
    </xf>
    <xf numFmtId="0" fontId="55" fillId="12" borderId="39" xfId="0" applyFont="1" applyFill="1" applyBorder="1" applyAlignment="1" applyProtection="1">
      <alignment/>
      <protection/>
    </xf>
    <xf numFmtId="2" fontId="7" fillId="0" borderId="30" xfId="0" applyNumberFormat="1" applyFont="1" applyBorder="1" applyAlignment="1" applyProtection="1">
      <alignment horizontal="center"/>
      <protection locked="0"/>
    </xf>
    <xf numFmtId="0" fontId="7" fillId="0" borderId="18" xfId="0" applyFont="1" applyBorder="1" applyAlignment="1" applyProtection="1">
      <alignment/>
      <protection/>
    </xf>
    <xf numFmtId="0" fontId="0" fillId="0" borderId="24" xfId="0" applyFont="1" applyBorder="1" applyAlignment="1" applyProtection="1">
      <alignment horizontal="left"/>
      <protection/>
    </xf>
    <xf numFmtId="0" fontId="1" fillId="8" borderId="0" xfId="0" applyFont="1" applyFill="1" applyBorder="1" applyAlignment="1" applyProtection="1">
      <alignment/>
      <protection/>
    </xf>
    <xf numFmtId="9" fontId="1" fillId="8" borderId="0" xfId="0" applyNumberFormat="1" applyFont="1" applyFill="1" applyBorder="1" applyAlignment="1" applyProtection="1">
      <alignment/>
      <protection/>
    </xf>
    <xf numFmtId="0" fontId="61" fillId="0" borderId="0" xfId="0" applyFont="1" applyAlignment="1">
      <alignment/>
    </xf>
    <xf numFmtId="0" fontId="6" fillId="0" borderId="0" xfId="0" applyFont="1" applyAlignment="1" applyProtection="1">
      <alignment/>
      <protection/>
    </xf>
    <xf numFmtId="0" fontId="0" fillId="0" borderId="0" xfId="0" applyAlignment="1" applyProtection="1">
      <alignment/>
      <protection hidden="1"/>
    </xf>
    <xf numFmtId="0" fontId="62" fillId="5" borderId="4" xfId="0" applyFont="1" applyFill="1" applyBorder="1" applyAlignment="1" applyProtection="1">
      <alignment/>
      <protection/>
    </xf>
    <xf numFmtId="0" fontId="0" fillId="5" borderId="37" xfId="0" applyFill="1" applyBorder="1" applyAlignment="1" applyProtection="1">
      <alignment/>
      <protection/>
    </xf>
    <xf numFmtId="9" fontId="7" fillId="5" borderId="7" xfId="21" applyFont="1" applyFill="1" applyBorder="1" applyAlignment="1" applyProtection="1">
      <alignment horizontal="center"/>
      <protection/>
    </xf>
    <xf numFmtId="0" fontId="7" fillId="5" borderId="5" xfId="0" applyFont="1" applyFill="1" applyBorder="1" applyAlignment="1" applyProtection="1">
      <alignment/>
      <protection/>
    </xf>
    <xf numFmtId="0" fontId="0" fillId="5" borderId="0" xfId="0" applyFill="1" applyBorder="1" applyAlignment="1" applyProtection="1">
      <alignment/>
      <protection/>
    </xf>
    <xf numFmtId="0" fontId="5" fillId="5" borderId="40" xfId="0" applyFont="1" applyFill="1" applyBorder="1" applyAlignment="1" applyProtection="1">
      <alignment horizontal="center"/>
      <protection locked="0"/>
    </xf>
    <xf numFmtId="0" fontId="7" fillId="5" borderId="6" xfId="0" applyFont="1" applyFill="1" applyBorder="1" applyAlignment="1" applyProtection="1">
      <alignment/>
      <protection/>
    </xf>
    <xf numFmtId="0" fontId="0" fillId="5" borderId="27" xfId="0" applyFill="1" applyBorder="1" applyAlignment="1" applyProtection="1">
      <alignment/>
      <protection/>
    </xf>
    <xf numFmtId="0" fontId="5" fillId="5" borderId="41" xfId="0" applyFont="1" applyFill="1" applyBorder="1" applyAlignment="1" applyProtection="1">
      <alignment horizontal="center"/>
      <protection locked="0"/>
    </xf>
    <xf numFmtId="0" fontId="63" fillId="0" borderId="0" xfId="0" applyFont="1" applyAlignment="1" applyProtection="1">
      <alignment/>
      <protection/>
    </xf>
    <xf numFmtId="0" fontId="37" fillId="0" borderId="0" xfId="0" applyFont="1" applyFill="1" applyAlignment="1" applyProtection="1">
      <alignment/>
      <protection/>
    </xf>
    <xf numFmtId="0" fontId="21" fillId="0" borderId="0" xfId="0" applyFont="1" applyFill="1" applyAlignment="1" applyProtection="1">
      <alignment/>
      <protection/>
    </xf>
    <xf numFmtId="0" fontId="28" fillId="0" borderId="0" xfId="0" applyFont="1" applyFill="1" applyAlignment="1" applyProtection="1">
      <alignment horizontal="left"/>
      <protection/>
    </xf>
    <xf numFmtId="0" fontId="21" fillId="0" borderId="0" xfId="0" applyFont="1" applyFill="1" applyAlignment="1" applyProtection="1">
      <alignment horizontal="left"/>
      <protection/>
    </xf>
    <xf numFmtId="0" fontId="21" fillId="0" borderId="0" xfId="0" applyFont="1" applyAlignment="1" applyProtection="1">
      <alignment horizontal="left"/>
      <protection/>
    </xf>
    <xf numFmtId="0" fontId="13" fillId="0" borderId="0" xfId="0" applyFont="1" applyFill="1" applyAlignment="1" applyProtection="1">
      <alignment/>
      <protection/>
    </xf>
    <xf numFmtId="0" fontId="48" fillId="0" borderId="14" xfId="0" applyFont="1" applyBorder="1" applyAlignment="1">
      <alignment horizontal="center"/>
    </xf>
    <xf numFmtId="0" fontId="48" fillId="0" borderId="42" xfId="0" applyFont="1" applyBorder="1" applyAlignment="1">
      <alignment horizontal="center"/>
    </xf>
    <xf numFmtId="0" fontId="7" fillId="7" borderId="18" xfId="0" applyFont="1" applyFill="1" applyBorder="1" applyAlignment="1" applyProtection="1">
      <alignment/>
      <protection/>
    </xf>
    <xf numFmtId="0" fontId="7" fillId="5" borderId="18" xfId="0" applyFont="1" applyFill="1" applyBorder="1" applyAlignment="1" applyProtection="1">
      <alignment/>
      <protection/>
    </xf>
    <xf numFmtId="0" fontId="53" fillId="12" borderId="18" xfId="0" applyFont="1" applyFill="1" applyBorder="1" applyAlignment="1" applyProtection="1">
      <alignment/>
      <protection/>
    </xf>
    <xf numFmtId="0" fontId="0" fillId="12" borderId="18" xfId="0" applyFill="1" applyBorder="1" applyAlignment="1" applyProtection="1">
      <alignment/>
      <protection/>
    </xf>
    <xf numFmtId="9" fontId="8" fillId="2" borderId="43" xfId="21" applyFont="1" applyFill="1" applyBorder="1" applyAlignment="1" applyProtection="1">
      <alignment/>
      <protection/>
    </xf>
    <xf numFmtId="9" fontId="8" fillId="2" borderId="44" xfId="21" applyFont="1" applyFill="1" applyBorder="1" applyAlignment="1" applyProtection="1">
      <alignment/>
      <protection/>
    </xf>
    <xf numFmtId="9" fontId="8" fillId="4" borderId="44" xfId="21" applyFont="1" applyFill="1" applyBorder="1" applyAlignment="1" applyProtection="1">
      <alignment/>
      <protection/>
    </xf>
    <xf numFmtId="9" fontId="8" fillId="4" borderId="45" xfId="21" applyFont="1" applyFill="1" applyBorder="1" applyAlignment="1" applyProtection="1">
      <alignment/>
      <protection/>
    </xf>
    <xf numFmtId="0" fontId="7" fillId="0" borderId="46" xfId="0" applyFont="1" applyBorder="1" applyAlignment="1" applyProtection="1">
      <alignment horizontal="center"/>
      <protection/>
    </xf>
    <xf numFmtId="0" fontId="5" fillId="0" borderId="47" xfId="0" applyFont="1" applyFill="1" applyBorder="1" applyAlignment="1" applyProtection="1">
      <alignment horizontal="center"/>
      <protection/>
    </xf>
    <xf numFmtId="0" fontId="5" fillId="0" borderId="48" xfId="0" applyFont="1" applyFill="1" applyBorder="1" applyAlignment="1" applyProtection="1">
      <alignment horizontal="center"/>
      <protection/>
    </xf>
    <xf numFmtId="0" fontId="1" fillId="0" borderId="15" xfId="0" applyNumberFormat="1" applyFont="1" applyBorder="1" applyAlignment="1" applyProtection="1">
      <alignment/>
      <protection hidden="1"/>
    </xf>
    <xf numFmtId="0" fontId="1" fillId="0" borderId="0" xfId="0" applyNumberFormat="1" applyFont="1" applyAlignment="1" applyProtection="1">
      <alignment/>
      <protection hidden="1"/>
    </xf>
    <xf numFmtId="0" fontId="0" fillId="0" borderId="26" xfId="0" applyNumberFormat="1" applyBorder="1" applyAlignment="1" applyProtection="1">
      <alignment/>
      <protection hidden="1"/>
    </xf>
    <xf numFmtId="0" fontId="0" fillId="0" borderId="0" xfId="0" applyNumberFormat="1" applyAlignment="1">
      <alignment/>
    </xf>
    <xf numFmtId="0" fontId="1" fillId="0" borderId="18" xfId="0" applyFont="1" applyFill="1" applyBorder="1" applyAlignment="1" applyProtection="1">
      <alignment/>
      <protection/>
    </xf>
    <xf numFmtId="196" fontId="7" fillId="0" borderId="18" xfId="0" applyNumberFormat="1" applyFont="1" applyBorder="1" applyAlignment="1" applyProtection="1">
      <alignment/>
      <protection/>
    </xf>
    <xf numFmtId="0" fontId="65" fillId="0" borderId="0" xfId="0" applyFont="1" applyAlignment="1" applyProtection="1">
      <alignment/>
      <protection/>
    </xf>
    <xf numFmtId="0" fontId="3" fillId="0" borderId="42" xfId="0" applyFont="1" applyBorder="1" applyAlignment="1">
      <alignment horizontal="center"/>
    </xf>
    <xf numFmtId="0" fontId="3" fillId="0" borderId="9" xfId="0" applyFont="1" applyBorder="1" applyAlignment="1">
      <alignment horizontal="center"/>
    </xf>
    <xf numFmtId="9" fontId="3" fillId="0" borderId="6" xfId="0" applyNumberFormat="1" applyFont="1" applyBorder="1" applyAlignment="1">
      <alignment horizontal="center" vertical="top" wrapText="1"/>
    </xf>
    <xf numFmtId="0" fontId="66" fillId="0" borderId="6" xfId="0" applyFont="1" applyBorder="1" applyAlignment="1">
      <alignment horizontal="center" vertical="top" wrapText="1"/>
    </xf>
    <xf numFmtId="0" fontId="0" fillId="0" borderId="6" xfId="0" applyBorder="1" applyAlignment="1">
      <alignment vertical="top" wrapText="1"/>
    </xf>
    <xf numFmtId="1" fontId="1" fillId="0" borderId="0" xfId="0" applyNumberFormat="1" applyFont="1" applyFill="1" applyBorder="1" applyAlignment="1" applyProtection="1">
      <alignment/>
      <protection/>
    </xf>
    <xf numFmtId="0" fontId="0" fillId="13" borderId="0" xfId="0" applyFill="1" applyAlignment="1" applyProtection="1">
      <alignment/>
      <protection/>
    </xf>
    <xf numFmtId="0" fontId="39" fillId="13" borderId="0" xfId="0" applyFont="1" applyFill="1" applyBorder="1" applyAlignment="1" applyProtection="1">
      <alignment/>
      <protection/>
    </xf>
    <xf numFmtId="0" fontId="0" fillId="13" borderId="0" xfId="0" applyFill="1" applyBorder="1" applyAlignment="1" applyProtection="1">
      <alignment/>
      <protection/>
    </xf>
    <xf numFmtId="0" fontId="1" fillId="13" borderId="0" xfId="0" applyFont="1" applyFill="1" applyBorder="1" applyAlignment="1" applyProtection="1">
      <alignment/>
      <protection/>
    </xf>
    <xf numFmtId="0" fontId="0" fillId="4" borderId="0" xfId="0" applyFill="1" applyAlignment="1" applyProtection="1">
      <alignment/>
      <protection/>
    </xf>
    <xf numFmtId="0" fontId="32" fillId="13" borderId="0" xfId="0" applyFont="1" applyFill="1" applyBorder="1" applyAlignment="1" applyProtection="1">
      <alignment/>
      <protection/>
    </xf>
    <xf numFmtId="2" fontId="3" fillId="13" borderId="0" xfId="0" applyNumberFormat="1" applyFont="1" applyFill="1" applyBorder="1" applyAlignment="1" applyProtection="1">
      <alignment horizontal="right"/>
      <protection/>
    </xf>
    <xf numFmtId="1" fontId="0" fillId="13" borderId="0" xfId="0" applyNumberFormat="1" applyFill="1" applyAlignment="1" applyProtection="1">
      <alignment/>
      <protection/>
    </xf>
    <xf numFmtId="44" fontId="0" fillId="13" borderId="0" xfId="0" applyNumberFormat="1" applyFill="1" applyBorder="1" applyAlignment="1" applyProtection="1">
      <alignment/>
      <protection/>
    </xf>
    <xf numFmtId="0" fontId="67" fillId="0" borderId="0" xfId="0" applyFont="1" applyFill="1" applyBorder="1" applyAlignment="1" applyProtection="1">
      <alignment/>
      <protection/>
    </xf>
    <xf numFmtId="2" fontId="60" fillId="0" borderId="0" xfId="0" applyNumberFormat="1" applyFont="1" applyBorder="1" applyAlignment="1" applyProtection="1">
      <alignment horizontal="left"/>
      <protection/>
    </xf>
    <xf numFmtId="2" fontId="60" fillId="0" borderId="0" xfId="0" applyNumberFormat="1" applyFont="1" applyBorder="1" applyAlignment="1" applyProtection="1">
      <alignment/>
      <protection/>
    </xf>
    <xf numFmtId="0" fontId="0" fillId="4" borderId="0" xfId="0" applyFill="1" applyBorder="1" applyAlignment="1" applyProtection="1">
      <alignment horizontal="left" indent="1"/>
      <protection/>
    </xf>
    <xf numFmtId="0" fontId="0" fillId="4" borderId="27" xfId="0" applyFill="1" applyBorder="1" applyAlignment="1" applyProtection="1">
      <alignment horizontal="left" indent="1"/>
      <protection/>
    </xf>
    <xf numFmtId="0" fontId="34" fillId="4" borderId="27" xfId="0" applyFont="1" applyFill="1" applyBorder="1" applyAlignment="1" applyProtection="1">
      <alignment horizontal="left" indent="1"/>
      <protection/>
    </xf>
    <xf numFmtId="0" fontId="18" fillId="4" borderId="27" xfId="0" applyFont="1" applyFill="1" applyBorder="1" applyAlignment="1" applyProtection="1">
      <alignment horizontal="left" indent="1"/>
      <protection/>
    </xf>
    <xf numFmtId="0" fontId="0" fillId="4" borderId="49" xfId="0" applyFill="1" applyBorder="1" applyAlignment="1" applyProtection="1">
      <alignment horizontal="left" indent="1"/>
      <protection/>
    </xf>
    <xf numFmtId="0" fontId="0" fillId="4" borderId="27" xfId="0" applyFill="1" applyBorder="1" applyAlignment="1" applyProtection="1">
      <alignment/>
      <protection/>
    </xf>
    <xf numFmtId="0" fontId="0" fillId="4" borderId="16" xfId="0" applyFill="1" applyBorder="1" applyAlignment="1" applyProtection="1">
      <alignment/>
      <protection/>
    </xf>
    <xf numFmtId="0" fontId="0" fillId="4" borderId="0" xfId="0" applyFill="1" applyAlignment="1" applyProtection="1">
      <alignment horizontal="left" indent="1"/>
      <protection/>
    </xf>
    <xf numFmtId="0" fontId="0" fillId="4" borderId="33" xfId="0" applyFill="1" applyBorder="1" applyAlignment="1" applyProtection="1">
      <alignment horizontal="left" indent="1"/>
      <protection/>
    </xf>
    <xf numFmtId="0" fontId="69" fillId="13" borderId="37" xfId="0" applyFont="1" applyFill="1" applyBorder="1" applyAlignment="1" applyProtection="1">
      <alignment horizontal="left"/>
      <protection/>
    </xf>
    <xf numFmtId="0" fontId="69" fillId="13" borderId="7" xfId="0" applyFont="1" applyFill="1" applyBorder="1" applyAlignment="1" applyProtection="1">
      <alignment/>
      <protection/>
    </xf>
    <xf numFmtId="0" fontId="69" fillId="13" borderId="27" xfId="0" applyFont="1" applyFill="1" applyBorder="1" applyAlignment="1" applyProtection="1">
      <alignment horizontal="left" indent="1"/>
      <protection/>
    </xf>
    <xf numFmtId="0" fontId="69" fillId="13" borderId="9" xfId="0" applyFont="1" applyFill="1" applyBorder="1" applyAlignment="1" applyProtection="1">
      <alignment horizontal="left" indent="1"/>
      <protection/>
    </xf>
    <xf numFmtId="0" fontId="70" fillId="13" borderId="4" xfId="0" applyFont="1" applyFill="1" applyBorder="1" applyAlignment="1" applyProtection="1">
      <alignment horizontal="left"/>
      <protection/>
    </xf>
    <xf numFmtId="0" fontId="70" fillId="13" borderId="6" xfId="0" applyFont="1" applyFill="1" applyBorder="1" applyAlignment="1" applyProtection="1">
      <alignment/>
      <protection/>
    </xf>
    <xf numFmtId="0" fontId="68" fillId="4" borderId="0" xfId="0" applyFont="1" applyFill="1" applyAlignment="1" applyProtection="1">
      <alignment/>
      <protection/>
    </xf>
    <xf numFmtId="0" fontId="13" fillId="4" borderId="50" xfId="0" applyFont="1" applyFill="1" applyBorder="1" applyAlignment="1" applyProtection="1">
      <alignment/>
      <protection/>
    </xf>
    <xf numFmtId="0" fontId="13" fillId="4" borderId="51" xfId="0" applyFont="1" applyFill="1" applyBorder="1" applyAlignment="1" applyProtection="1">
      <alignment/>
      <protection/>
    </xf>
    <xf numFmtId="0" fontId="0" fillId="13" borderId="52" xfId="0" applyFill="1" applyBorder="1" applyAlignment="1" applyProtection="1">
      <alignment/>
      <protection/>
    </xf>
    <xf numFmtId="0" fontId="13" fillId="4" borderId="53" xfId="0" applyFont="1" applyFill="1" applyBorder="1" applyAlignment="1" applyProtection="1">
      <alignment/>
      <protection/>
    </xf>
    <xf numFmtId="0" fontId="13" fillId="4" borderId="0" xfId="0" applyFont="1" applyFill="1" applyBorder="1" applyAlignment="1" applyProtection="1">
      <alignment/>
      <protection/>
    </xf>
    <xf numFmtId="0" fontId="0" fillId="13" borderId="54" xfId="0" applyFill="1" applyBorder="1" applyAlignment="1" applyProtection="1">
      <alignment/>
      <protection/>
    </xf>
    <xf numFmtId="0" fontId="54" fillId="4" borderId="53" xfId="15" applyFont="1" applyFill="1" applyBorder="1" applyAlignment="1" applyProtection="1">
      <alignment/>
      <protection/>
    </xf>
    <xf numFmtId="0" fontId="3" fillId="13" borderId="54" xfId="0" applyFont="1" applyFill="1" applyBorder="1" applyAlignment="1" applyProtection="1">
      <alignment horizontal="right"/>
      <protection/>
    </xf>
    <xf numFmtId="0" fontId="54" fillId="4" borderId="55" xfId="15" applyFont="1" applyFill="1" applyBorder="1" applyAlignment="1" applyProtection="1">
      <alignment/>
      <protection/>
    </xf>
    <xf numFmtId="0" fontId="13" fillId="4" borderId="56" xfId="0" applyFont="1" applyFill="1" applyBorder="1" applyAlignment="1" applyProtection="1">
      <alignment/>
      <protection/>
    </xf>
    <xf numFmtId="0" fontId="3" fillId="13" borderId="57" xfId="0" applyFont="1" applyFill="1" applyBorder="1" applyAlignment="1" applyProtection="1">
      <alignment horizontal="right"/>
      <protection/>
    </xf>
    <xf numFmtId="0" fontId="71" fillId="0" borderId="0" xfId="0" applyFont="1" applyAlignment="1" applyProtection="1">
      <alignment/>
      <protection/>
    </xf>
    <xf numFmtId="0" fontId="0" fillId="4" borderId="0" xfId="0" applyFont="1" applyFill="1" applyBorder="1" applyAlignment="1" applyProtection="1">
      <alignment/>
      <protection/>
    </xf>
    <xf numFmtId="0" fontId="13" fillId="4" borderId="58" xfId="0" applyFont="1" applyFill="1" applyBorder="1" applyAlignment="1" applyProtection="1">
      <alignment/>
      <protection/>
    </xf>
    <xf numFmtId="0" fontId="13" fillId="4" borderId="59" xfId="0" applyFont="1" applyFill="1" applyBorder="1" applyAlignment="1" applyProtection="1">
      <alignment/>
      <protection/>
    </xf>
    <xf numFmtId="0" fontId="0" fillId="4" borderId="59" xfId="0" applyFont="1" applyFill="1" applyBorder="1" applyAlignment="1" applyProtection="1">
      <alignment/>
      <protection/>
    </xf>
    <xf numFmtId="0" fontId="0" fillId="13" borderId="60" xfId="0" applyFill="1" applyBorder="1" applyAlignment="1" applyProtection="1">
      <alignment/>
      <protection/>
    </xf>
    <xf numFmtId="0" fontId="13" fillId="4" borderId="61" xfId="0" applyFont="1" applyFill="1" applyBorder="1" applyAlignment="1" applyProtection="1">
      <alignment/>
      <protection/>
    </xf>
    <xf numFmtId="0" fontId="0" fillId="13" borderId="62" xfId="0" applyFill="1" applyBorder="1" applyAlignment="1" applyProtection="1">
      <alignment/>
      <protection/>
    </xf>
    <xf numFmtId="0" fontId="14" fillId="4" borderId="63" xfId="0" applyFont="1" applyFill="1" applyBorder="1" applyAlignment="1" applyProtection="1">
      <alignment/>
      <protection/>
    </xf>
    <xf numFmtId="0" fontId="0" fillId="4" borderId="63" xfId="0" applyFont="1" applyFill="1" applyBorder="1" applyAlignment="1" applyProtection="1">
      <alignment/>
      <protection/>
    </xf>
    <xf numFmtId="0" fontId="0" fillId="13" borderId="64" xfId="0" applyFill="1" applyBorder="1" applyAlignment="1" applyProtection="1">
      <alignment/>
      <protection/>
    </xf>
    <xf numFmtId="172" fontId="56" fillId="5" borderId="0" xfId="0" applyNumberFormat="1" applyFont="1" applyFill="1" applyBorder="1" applyAlignment="1" applyProtection="1">
      <alignment/>
      <protection/>
    </xf>
    <xf numFmtId="2" fontId="57" fillId="5" borderId="0" xfId="0" applyNumberFormat="1" applyFont="1" applyFill="1" applyBorder="1" applyAlignment="1" applyProtection="1">
      <alignment horizontal="right"/>
      <protection/>
    </xf>
    <xf numFmtId="2" fontId="58" fillId="5" borderId="0" xfId="0" applyNumberFormat="1" applyFont="1" applyFill="1" applyBorder="1" applyAlignment="1" applyProtection="1">
      <alignment horizontal="left"/>
      <protection/>
    </xf>
    <xf numFmtId="0" fontId="72" fillId="7" borderId="0" xfId="0" applyFont="1" applyFill="1" applyAlignment="1" applyProtection="1">
      <alignment/>
      <protection/>
    </xf>
    <xf numFmtId="0" fontId="73" fillId="4" borderId="61" xfId="15" applyFont="1" applyFill="1" applyBorder="1" applyAlignment="1" applyProtection="1">
      <alignment/>
      <protection/>
    </xf>
    <xf numFmtId="0" fontId="73" fillId="4" borderId="65" xfId="15" applyFont="1" applyFill="1" applyBorder="1" applyAlignment="1" applyProtection="1">
      <alignment/>
      <protection/>
    </xf>
    <xf numFmtId="0" fontId="45" fillId="0" borderId="0" xfId="0" applyFont="1" applyAlignment="1" applyProtection="1">
      <alignment/>
      <protection/>
    </xf>
    <xf numFmtId="0" fontId="0" fillId="14" borderId="0" xfId="0" applyFill="1" applyAlignment="1" applyProtection="1">
      <alignment/>
      <protection/>
    </xf>
    <xf numFmtId="9" fontId="30" fillId="0" borderId="18" xfId="0" applyNumberFormat="1" applyFont="1" applyBorder="1" applyAlignment="1" applyProtection="1">
      <alignment/>
      <protection locked="0"/>
    </xf>
    <xf numFmtId="0" fontId="5" fillId="0" borderId="34" xfId="0" applyFont="1" applyBorder="1" applyAlignment="1" applyProtection="1">
      <alignment horizontal="left"/>
      <protection locked="0"/>
    </xf>
    <xf numFmtId="0" fontId="5" fillId="0" borderId="66" xfId="0" applyFont="1" applyBorder="1" applyAlignment="1" applyProtection="1">
      <alignment horizontal="left"/>
      <protection locked="0"/>
    </xf>
    <xf numFmtId="172" fontId="5" fillId="0" borderId="18" xfId="0" applyNumberFormat="1" applyFont="1" applyFill="1" applyBorder="1" applyAlignment="1" applyProtection="1">
      <alignment/>
      <protection locked="0"/>
    </xf>
    <xf numFmtId="0" fontId="28" fillId="0" borderId="0" xfId="15" applyFont="1" applyFill="1" applyAlignment="1" applyProtection="1">
      <alignment/>
      <protection locked="0"/>
    </xf>
    <xf numFmtId="0" fontId="0" fillId="0" borderId="18" xfId="0" applyBorder="1" applyAlignment="1">
      <alignment/>
    </xf>
    <xf numFmtId="0" fontId="40" fillId="0" borderId="18" xfId="0" applyFont="1" applyBorder="1" applyAlignment="1">
      <alignment/>
    </xf>
    <xf numFmtId="0" fontId="1" fillId="0" borderId="0" xfId="0" applyFont="1" applyAlignment="1">
      <alignment/>
    </xf>
    <xf numFmtId="2" fontId="0" fillId="0" borderId="0" xfId="0" applyNumberFormat="1" applyAlignment="1">
      <alignment/>
    </xf>
    <xf numFmtId="9" fontId="0" fillId="0" borderId="18" xfId="21" applyBorder="1" applyAlignment="1">
      <alignment/>
    </xf>
    <xf numFmtId="2" fontId="0" fillId="0" borderId="18" xfId="0" applyNumberFormat="1" applyBorder="1" applyAlignment="1">
      <alignment/>
    </xf>
    <xf numFmtId="2" fontId="1" fillId="0" borderId="18" xfId="0" applyNumberFormat="1" applyFont="1" applyBorder="1" applyAlignment="1">
      <alignment/>
    </xf>
    <xf numFmtId="2" fontId="0" fillId="0" borderId="26" xfId="0" applyNumberFormat="1" applyBorder="1" applyAlignment="1">
      <alignment/>
    </xf>
    <xf numFmtId="0" fontId="0" fillId="0" borderId="26" xfId="0" applyBorder="1" applyAlignment="1">
      <alignment/>
    </xf>
    <xf numFmtId="0" fontId="1" fillId="0" borderId="18" xfId="0" applyFont="1" applyBorder="1" applyAlignment="1">
      <alignment/>
    </xf>
    <xf numFmtId="0" fontId="0" fillId="0" borderId="15" xfId="0" applyBorder="1" applyAlignment="1">
      <alignment/>
    </xf>
    <xf numFmtId="0" fontId="0" fillId="0" borderId="0" xfId="0" applyBorder="1" applyAlignment="1">
      <alignment/>
    </xf>
    <xf numFmtId="0" fontId="0" fillId="0" borderId="24" xfId="0" applyBorder="1" applyAlignment="1">
      <alignment/>
    </xf>
    <xf numFmtId="0" fontId="0" fillId="0" borderId="17" xfId="0" applyBorder="1" applyAlignment="1">
      <alignment/>
    </xf>
    <xf numFmtId="2" fontId="0" fillId="0" borderId="17" xfId="0" applyNumberFormat="1" applyBorder="1" applyAlignment="1">
      <alignment/>
    </xf>
    <xf numFmtId="0" fontId="7" fillId="0" borderId="3" xfId="0" applyFont="1" applyBorder="1" applyAlignment="1">
      <alignment/>
    </xf>
    <xf numFmtId="0" fontId="0" fillId="0" borderId="22" xfId="0" applyBorder="1" applyAlignment="1">
      <alignment/>
    </xf>
    <xf numFmtId="2" fontId="7" fillId="0" borderId="11" xfId="0" applyNumberFormat="1" applyFont="1" applyBorder="1" applyAlignment="1">
      <alignment/>
    </xf>
    <xf numFmtId="9" fontId="0" fillId="0" borderId="0" xfId="2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2" fontId="0" fillId="0" borderId="9" xfId="0" applyNumberFormat="1" applyBorder="1" applyAlignment="1">
      <alignment/>
    </xf>
    <xf numFmtId="0" fontId="0" fillId="0" borderId="37" xfId="0" applyBorder="1" applyAlignment="1">
      <alignment/>
    </xf>
    <xf numFmtId="0" fontId="0" fillId="0" borderId="27" xfId="0" applyBorder="1" applyAlignment="1">
      <alignment/>
    </xf>
    <xf numFmtId="0" fontId="7" fillId="0" borderId="0" xfId="0" applyFont="1" applyAlignment="1">
      <alignment/>
    </xf>
    <xf numFmtId="0" fontId="0" fillId="0" borderId="7" xfId="0" applyBorder="1" applyAlignment="1">
      <alignment/>
    </xf>
    <xf numFmtId="0" fontId="0" fillId="0" borderId="9" xfId="0" applyBorder="1" applyAlignment="1">
      <alignment/>
    </xf>
    <xf numFmtId="0" fontId="0" fillId="0" borderId="18" xfId="0" applyBorder="1" applyAlignment="1">
      <alignment horizontal="right"/>
    </xf>
    <xf numFmtId="10" fontId="0" fillId="0" borderId="18" xfId="0" applyNumberFormat="1" applyBorder="1" applyAlignment="1">
      <alignment/>
    </xf>
    <xf numFmtId="0" fontId="1" fillId="0" borderId="26" xfId="0" applyFont="1" applyBorder="1" applyAlignment="1">
      <alignment/>
    </xf>
    <xf numFmtId="2" fontId="0" fillId="0" borderId="66" xfId="0" applyNumberFormat="1" applyBorder="1" applyAlignment="1">
      <alignment/>
    </xf>
    <xf numFmtId="0" fontId="0" fillId="0" borderId="31" xfId="0" applyBorder="1" applyAlignment="1">
      <alignment/>
    </xf>
    <xf numFmtId="0" fontId="0" fillId="0" borderId="28" xfId="0" applyBorder="1" applyAlignment="1">
      <alignment/>
    </xf>
    <xf numFmtId="0" fontId="7" fillId="0" borderId="26" xfId="0" applyFont="1" applyBorder="1" applyAlignment="1">
      <alignment/>
    </xf>
    <xf numFmtId="0" fontId="7" fillId="0" borderId="28" xfId="0" applyFont="1" applyBorder="1" applyAlignment="1">
      <alignment/>
    </xf>
    <xf numFmtId="2" fontId="7" fillId="0" borderId="24" xfId="0" applyNumberFormat="1" applyFont="1" applyBorder="1" applyAlignment="1">
      <alignment/>
    </xf>
    <xf numFmtId="0" fontId="0" fillId="0" borderId="3" xfId="0" applyBorder="1" applyAlignment="1">
      <alignment/>
    </xf>
    <xf numFmtId="0" fontId="0" fillId="0" borderId="11" xfId="0" applyBorder="1" applyAlignment="1">
      <alignment/>
    </xf>
    <xf numFmtId="0" fontId="0" fillId="0" borderId="17" xfId="0" applyBorder="1" applyAlignment="1">
      <alignment horizontal="right"/>
    </xf>
    <xf numFmtId="0" fontId="39" fillId="0" borderId="25" xfId="0" applyFont="1" applyBorder="1" applyAlignment="1">
      <alignment/>
    </xf>
    <xf numFmtId="0" fontId="39" fillId="0" borderId="35" xfId="0" applyFont="1" applyBorder="1" applyAlignment="1">
      <alignment/>
    </xf>
    <xf numFmtId="0" fontId="39" fillId="0" borderId="29" xfId="0" applyFont="1" applyBorder="1" applyAlignment="1">
      <alignment/>
    </xf>
    <xf numFmtId="0" fontId="0" fillId="0" borderId="0" xfId="0" applyBorder="1" applyAlignment="1" applyProtection="1">
      <alignment horizontal="left"/>
      <protection/>
    </xf>
    <xf numFmtId="0" fontId="0" fillId="0" borderId="0" xfId="0" applyFont="1" applyFill="1" applyBorder="1" applyAlignment="1" applyProtection="1">
      <alignment/>
      <protection/>
    </xf>
    <xf numFmtId="0" fontId="1" fillId="0" borderId="6" xfId="0" applyFont="1" applyBorder="1" applyAlignment="1">
      <alignment/>
    </xf>
    <xf numFmtId="0" fontId="1" fillId="0" borderId="27" xfId="0" applyFont="1" applyBorder="1" applyAlignment="1">
      <alignment/>
    </xf>
    <xf numFmtId="2" fontId="1" fillId="0" borderId="9" xfId="0" applyNumberFormat="1" applyFont="1" applyBorder="1" applyAlignment="1">
      <alignment/>
    </xf>
    <xf numFmtId="0" fontId="7" fillId="0" borderId="6" xfId="0" applyFont="1" applyBorder="1" applyAlignment="1">
      <alignment/>
    </xf>
    <xf numFmtId="0" fontId="7" fillId="0" borderId="27" xfId="0" applyFont="1" applyBorder="1" applyAlignment="1">
      <alignment/>
    </xf>
    <xf numFmtId="2" fontId="7" fillId="0" borderId="9" xfId="0" applyNumberFormat="1" applyFont="1" applyBorder="1" applyAlignment="1">
      <alignment/>
    </xf>
    <xf numFmtId="0" fontId="0" fillId="0" borderId="21" xfId="0" applyBorder="1" applyAlignment="1">
      <alignment/>
    </xf>
    <xf numFmtId="2" fontId="1" fillId="0" borderId="21" xfId="0" applyNumberFormat="1" applyFont="1" applyBorder="1" applyAlignment="1">
      <alignment/>
    </xf>
    <xf numFmtId="0" fontId="1" fillId="0" borderId="21" xfId="0" applyFont="1" applyBorder="1" applyAlignment="1">
      <alignment/>
    </xf>
    <xf numFmtId="0" fontId="1" fillId="0" borderId="15" xfId="0" applyFont="1" applyBorder="1" applyAlignment="1">
      <alignment/>
    </xf>
    <xf numFmtId="0" fontId="1" fillId="0" borderId="4" xfId="0" applyFont="1" applyBorder="1" applyAlignment="1">
      <alignment/>
    </xf>
    <xf numFmtId="2" fontId="1" fillId="0" borderId="7" xfId="0" applyNumberFormat="1" applyFont="1" applyBorder="1" applyAlignment="1">
      <alignment/>
    </xf>
    <xf numFmtId="0" fontId="1" fillId="0" borderId="5" xfId="0" applyFont="1" applyBorder="1" applyAlignment="1">
      <alignment/>
    </xf>
    <xf numFmtId="0" fontId="1" fillId="0" borderId="0" xfId="0" applyFont="1" applyBorder="1" applyAlignment="1">
      <alignment/>
    </xf>
    <xf numFmtId="2" fontId="1" fillId="0" borderId="8" xfId="0" applyNumberFormat="1" applyFont="1" applyBorder="1" applyAlignment="1">
      <alignment/>
    </xf>
    <xf numFmtId="0" fontId="39" fillId="0" borderId="14" xfId="0" applyFont="1" applyBorder="1" applyAlignment="1">
      <alignment/>
    </xf>
    <xf numFmtId="172" fontId="0" fillId="0" borderId="18" xfId="21" applyNumberFormat="1" applyBorder="1" applyAlignment="1">
      <alignment/>
    </xf>
    <xf numFmtId="0" fontId="0" fillId="0" borderId="16" xfId="0" applyBorder="1" applyAlignment="1">
      <alignment/>
    </xf>
    <xf numFmtId="9" fontId="1" fillId="0" borderId="15" xfId="21" applyFont="1" applyBorder="1" applyAlignment="1">
      <alignment/>
    </xf>
    <xf numFmtId="0" fontId="0" fillId="0" borderId="22" xfId="0" applyBorder="1" applyAlignment="1">
      <alignment horizontal="center"/>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1" fillId="0" borderId="67" xfId="0" applyFont="1" applyBorder="1" applyAlignment="1">
      <alignment/>
    </xf>
    <xf numFmtId="2" fontId="1" fillId="0" borderId="69" xfId="0" applyNumberFormat="1" applyFont="1" applyBorder="1" applyAlignment="1">
      <alignment/>
    </xf>
    <xf numFmtId="2" fontId="0" fillId="0" borderId="68" xfId="0" applyNumberFormat="1" applyBorder="1" applyAlignment="1">
      <alignment/>
    </xf>
    <xf numFmtId="2" fontId="0" fillId="0" borderId="69" xfId="0" applyNumberFormat="1" applyBorder="1" applyAlignment="1">
      <alignment/>
    </xf>
    <xf numFmtId="2" fontId="0" fillId="0" borderId="70" xfId="0" applyNumberFormat="1" applyBorder="1" applyAlignment="1">
      <alignment/>
    </xf>
    <xf numFmtId="0" fontId="0" fillId="0" borderId="70" xfId="0" applyBorder="1" applyAlignment="1">
      <alignment/>
    </xf>
    <xf numFmtId="9" fontId="0" fillId="0" borderId="22" xfId="21" applyBorder="1" applyAlignment="1">
      <alignment/>
    </xf>
    <xf numFmtId="0" fontId="0" fillId="4" borderId="0" xfId="0" applyFill="1" applyBorder="1" applyAlignment="1" applyProtection="1">
      <alignment/>
      <protection locked="0"/>
    </xf>
    <xf numFmtId="0" fontId="74" fillId="15" borderId="0" xfId="0" applyFont="1" applyFill="1" applyAlignment="1" applyProtection="1">
      <alignment/>
      <protection/>
    </xf>
    <xf numFmtId="0" fontId="75" fillId="15" borderId="0" xfId="15" applyFont="1" applyFill="1" applyAlignment="1" applyProtection="1">
      <alignment/>
      <protection/>
    </xf>
    <xf numFmtId="0" fontId="76" fillId="16" borderId="4" xfId="15" applyFont="1" applyFill="1" applyBorder="1" applyAlignment="1" applyProtection="1">
      <alignment/>
      <protection locked="0"/>
    </xf>
    <xf numFmtId="0" fontId="77" fillId="16" borderId="7" xfId="0" applyFont="1" applyFill="1" applyBorder="1" applyAlignment="1" applyProtection="1">
      <alignment/>
      <protection/>
    </xf>
    <xf numFmtId="0" fontId="76" fillId="16" borderId="5" xfId="15" applyFont="1" applyFill="1" applyBorder="1" applyAlignment="1" applyProtection="1">
      <alignment/>
      <protection locked="0"/>
    </xf>
    <xf numFmtId="0" fontId="77" fillId="16" borderId="8" xfId="0" applyFont="1" applyFill="1" applyBorder="1" applyAlignment="1" applyProtection="1">
      <alignment/>
      <protection/>
    </xf>
    <xf numFmtId="0" fontId="76" fillId="16" borderId="6" xfId="15" applyFont="1" applyFill="1" applyBorder="1" applyAlignment="1" applyProtection="1">
      <alignment/>
      <protection locked="0"/>
    </xf>
    <xf numFmtId="0" fontId="77" fillId="16" borderId="9" xfId="0" applyFont="1" applyFill="1" applyBorder="1" applyAlignment="1" applyProtection="1">
      <alignment/>
      <protection/>
    </xf>
    <xf numFmtId="172" fontId="59" fillId="0" borderId="0" xfId="0" applyNumberFormat="1" applyFont="1" applyFill="1" applyBorder="1" applyAlignment="1" applyProtection="1">
      <alignment/>
      <protection/>
    </xf>
    <xf numFmtId="2" fontId="57" fillId="0" borderId="0" xfId="0" applyNumberFormat="1" applyFont="1" applyFill="1" applyBorder="1" applyAlignment="1" applyProtection="1">
      <alignment horizontal="right"/>
      <protection/>
    </xf>
    <xf numFmtId="2" fontId="58" fillId="0" borderId="0" xfId="0" applyNumberFormat="1" applyFont="1" applyFill="1" applyBorder="1" applyAlignment="1" applyProtection="1">
      <alignment horizontal="left"/>
      <protection/>
    </xf>
    <xf numFmtId="0" fontId="69" fillId="0" borderId="0" xfId="0" applyFont="1" applyAlignment="1" applyProtection="1">
      <alignment/>
      <protection/>
    </xf>
    <xf numFmtId="172" fontId="77" fillId="0" borderId="0" xfId="0" applyNumberFormat="1" applyFont="1" applyFill="1" applyBorder="1" applyAlignment="1" applyProtection="1">
      <alignment/>
      <protection locked="0"/>
    </xf>
    <xf numFmtId="0" fontId="69" fillId="0" borderId="0" xfId="0" applyFont="1" applyFill="1" applyAlignment="1" applyProtection="1">
      <alignment/>
      <protection locked="0"/>
    </xf>
    <xf numFmtId="2" fontId="78" fillId="0" borderId="0" xfId="0" applyNumberFormat="1" applyFont="1" applyFill="1" applyBorder="1" applyAlignment="1" applyProtection="1">
      <alignment horizontal="right"/>
      <protection locked="0"/>
    </xf>
    <xf numFmtId="2" fontId="75" fillId="0" borderId="0" xfId="0" applyNumberFormat="1" applyFont="1" applyFill="1" applyBorder="1" applyAlignment="1" applyProtection="1">
      <alignment horizontal="left"/>
      <protection locked="0"/>
    </xf>
    <xf numFmtId="172" fontId="56" fillId="0" borderId="0" xfId="0" applyNumberFormat="1" applyFont="1" applyFill="1" applyBorder="1" applyAlignment="1" applyProtection="1">
      <alignment/>
      <protection/>
    </xf>
    <xf numFmtId="172" fontId="6" fillId="5" borderId="26" xfId="0" applyNumberFormat="1" applyFont="1" applyFill="1" applyBorder="1" applyAlignment="1" applyProtection="1">
      <alignment/>
      <protection/>
    </xf>
    <xf numFmtId="2" fontId="6" fillId="5" borderId="28" xfId="0" applyNumberFormat="1" applyFont="1" applyFill="1" applyBorder="1" applyAlignment="1" applyProtection="1">
      <alignment horizontal="right"/>
      <protection/>
    </xf>
    <xf numFmtId="2" fontId="35" fillId="5" borderId="24" xfId="0" applyNumberFormat="1" applyFont="1" applyFill="1" applyBorder="1" applyAlignment="1" applyProtection="1">
      <alignment horizontal="left"/>
      <protection/>
    </xf>
    <xf numFmtId="0" fontId="0" fillId="0" borderId="71" xfId="0" applyBorder="1" applyAlignment="1" applyProtection="1">
      <alignment/>
      <protection/>
    </xf>
    <xf numFmtId="0" fontId="0" fillId="0" borderId="33" xfId="0" applyBorder="1" applyAlignment="1" applyProtection="1">
      <alignment/>
      <protection/>
    </xf>
    <xf numFmtId="2" fontId="0" fillId="0" borderId="0" xfId="0" applyNumberFormat="1" applyFill="1" applyAlignment="1" applyProtection="1">
      <alignment/>
      <protection/>
    </xf>
    <xf numFmtId="0" fontId="81" fillId="0" borderId="0" xfId="15" applyFont="1" applyAlignment="1">
      <alignment horizontal="center"/>
    </xf>
    <xf numFmtId="0" fontId="82" fillId="0" borderId="0" xfId="15"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mp cargos'!A1" /><Relationship Id="rId2" Type="http://schemas.openxmlformats.org/officeDocument/2006/relationships/hyperlink" Target="#'Imp Hs Media'!A1" /><Relationship Id="rId3" Type="http://schemas.openxmlformats.org/officeDocument/2006/relationships/hyperlink" Target="#'Imp Hs Su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66</xdr:row>
      <xdr:rowOff>104775</xdr:rowOff>
    </xdr:from>
    <xdr:to>
      <xdr:col>7</xdr:col>
      <xdr:colOff>790575</xdr:colOff>
      <xdr:row>66</xdr:row>
      <xdr:rowOff>104775</xdr:rowOff>
    </xdr:to>
    <xdr:sp>
      <xdr:nvSpPr>
        <xdr:cNvPr id="1" name="Line 217"/>
        <xdr:cNvSpPr>
          <a:spLocks/>
        </xdr:cNvSpPr>
      </xdr:nvSpPr>
      <xdr:spPr>
        <a:xfrm flipV="1">
          <a:off x="7677150" y="11601450"/>
          <a:ext cx="514350" cy="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203</xdr:row>
      <xdr:rowOff>104775</xdr:rowOff>
    </xdr:from>
    <xdr:to>
      <xdr:col>6</xdr:col>
      <xdr:colOff>19050</xdr:colOff>
      <xdr:row>205</xdr:row>
      <xdr:rowOff>9525</xdr:rowOff>
    </xdr:to>
    <xdr:sp>
      <xdr:nvSpPr>
        <xdr:cNvPr id="2" name="Rectangle 1002">
          <a:hlinkClick r:id="rId1"/>
        </xdr:cNvPr>
        <xdr:cNvSpPr>
          <a:spLocks/>
        </xdr:cNvSpPr>
      </xdr:nvSpPr>
      <xdr:spPr>
        <a:xfrm>
          <a:off x="666750" y="22231350"/>
          <a:ext cx="5543550"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Ir a La Sección de Impresión de recibo de cargos</a:t>
          </a:r>
        </a:p>
      </xdr:txBody>
    </xdr:sp>
    <xdr:clientData fLocksWithSheet="0"/>
  </xdr:twoCellAnchor>
  <xdr:twoCellAnchor>
    <xdr:from>
      <xdr:col>1</xdr:col>
      <xdr:colOff>9525</xdr:colOff>
      <xdr:row>249</xdr:row>
      <xdr:rowOff>142875</xdr:rowOff>
    </xdr:from>
    <xdr:to>
      <xdr:col>6</xdr:col>
      <xdr:colOff>19050</xdr:colOff>
      <xdr:row>251</xdr:row>
      <xdr:rowOff>76200</xdr:rowOff>
    </xdr:to>
    <xdr:sp>
      <xdr:nvSpPr>
        <xdr:cNvPr id="3" name="Rectangle 1003">
          <a:hlinkClick r:id="rId2"/>
        </xdr:cNvPr>
        <xdr:cNvSpPr>
          <a:spLocks/>
        </xdr:cNvSpPr>
      </xdr:nvSpPr>
      <xdr:spPr>
        <a:xfrm>
          <a:off x="666750" y="31537275"/>
          <a:ext cx="5543550"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500" b="1" i="0" u="none" baseline="0">
              <a:solidFill>
                <a:srgbClr val="FFFFFF"/>
              </a:solidFill>
              <a:latin typeface="Arial"/>
              <a:ea typeface="Arial"/>
              <a:cs typeface="Arial"/>
            </a:rPr>
            <a:t>Ir a La Sección de Impresión de recibo de Hs. Nivel Medio</a:t>
          </a:r>
        </a:p>
      </xdr:txBody>
    </xdr:sp>
    <xdr:clientData fLocksWithSheet="0"/>
  </xdr:twoCellAnchor>
  <xdr:twoCellAnchor>
    <xdr:from>
      <xdr:col>1</xdr:col>
      <xdr:colOff>9525</xdr:colOff>
      <xdr:row>294</xdr:row>
      <xdr:rowOff>104775</xdr:rowOff>
    </xdr:from>
    <xdr:to>
      <xdr:col>6</xdr:col>
      <xdr:colOff>19050</xdr:colOff>
      <xdr:row>296</xdr:row>
      <xdr:rowOff>38100</xdr:rowOff>
    </xdr:to>
    <xdr:sp>
      <xdr:nvSpPr>
        <xdr:cNvPr id="4" name="Rectangle 1004">
          <a:hlinkClick r:id="rId3"/>
        </xdr:cNvPr>
        <xdr:cNvSpPr>
          <a:spLocks/>
        </xdr:cNvSpPr>
      </xdr:nvSpPr>
      <xdr:spPr>
        <a:xfrm>
          <a:off x="666750" y="40414575"/>
          <a:ext cx="5543550"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500" b="1" i="0" u="none" baseline="0">
              <a:solidFill>
                <a:srgbClr val="FFFFFF"/>
              </a:solidFill>
              <a:latin typeface="Arial"/>
              <a:ea typeface="Arial"/>
              <a:cs typeface="Arial"/>
            </a:rPr>
            <a:t>Ir a La Sección de Impresión de recibo de Hs. Nivel Superior</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meruruguay.com.ar/" TargetMode="External" /><Relationship Id="rId2" Type="http://schemas.openxmlformats.org/officeDocument/2006/relationships/hyperlink" Target="http://www.agmeruruguay.com.ar/" TargetMode="External" /><Relationship Id="rId3" Type="http://schemas.openxmlformats.org/officeDocument/2006/relationships/hyperlink" Target="http://www.porunagmerdetodos.com.ar/" TargetMode="External" /><Relationship Id="rId4" Type="http://schemas.openxmlformats.org/officeDocument/2006/relationships/hyperlink" Target="http://www.porunagmerdetodos.com.ar/" TargetMode="External" /><Relationship Id="rId5" Type="http://schemas.openxmlformats.org/officeDocument/2006/relationships/hyperlink" Target="mailto:victorhutt@victorhutt.com.ar" TargetMode="External" /><Relationship Id="rId6" Type="http://schemas.openxmlformats.org/officeDocument/2006/relationships/hyperlink" Target="mailto:victorhutt@victorhutt.com.ar"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tabColor indexed="41"/>
  </sheetPr>
  <dimension ref="A1:AJ366"/>
  <sheetViews>
    <sheetView showGridLines="0" tabSelected="1" zoomScale="85" zoomScaleNormal="85" zoomScaleSheetLayoutView="75" workbookViewId="0" topLeftCell="A1">
      <selection activeCell="A1" sqref="A1"/>
    </sheetView>
  </sheetViews>
  <sheetFormatPr defaultColWidth="11.421875" defaultRowHeight="12.75"/>
  <cols>
    <col min="1" max="1" width="9.8515625" style="3" customWidth="1"/>
    <col min="2" max="2" width="14.421875" style="3" customWidth="1"/>
    <col min="3" max="3" width="11.57421875" style="3" bestFit="1" customWidth="1"/>
    <col min="4" max="4" width="28.421875" style="3" customWidth="1"/>
    <col min="5" max="5" width="14.57421875" style="3" customWidth="1"/>
    <col min="6" max="6" width="14.00390625" style="3" customWidth="1"/>
    <col min="7" max="7" width="18.140625" style="3" customWidth="1"/>
    <col min="8" max="8" width="13.8515625" style="3" customWidth="1"/>
    <col min="9" max="9" width="13.7109375" style="3" customWidth="1"/>
    <col min="10" max="10" width="27.7109375" style="3" customWidth="1"/>
    <col min="11" max="11" width="14.8515625" style="3" customWidth="1"/>
    <col min="12" max="12" width="15.57421875" style="3" customWidth="1"/>
    <col min="13" max="13" width="15.140625" style="3" customWidth="1"/>
    <col min="14" max="14" width="10.57421875" style="3" customWidth="1"/>
    <col min="15" max="15" width="11.421875" style="3" customWidth="1"/>
    <col min="16" max="16" width="28.28125" style="3" customWidth="1"/>
    <col min="17" max="17" width="13.00390625" style="3" customWidth="1"/>
    <col min="18" max="18" width="25.00390625" style="3" customWidth="1"/>
    <col min="19" max="19" width="20.7109375" style="3" customWidth="1"/>
    <col min="20" max="20" width="13.00390625" style="3" customWidth="1"/>
    <col min="21" max="21" width="14.00390625" style="3" customWidth="1"/>
    <col min="22" max="22" width="25.57421875" style="3" customWidth="1"/>
    <col min="23" max="23" width="18.28125" style="3" customWidth="1"/>
    <col min="24" max="24" width="27.57421875" style="3" customWidth="1"/>
    <col min="25" max="25" width="12.8515625" style="3" customWidth="1"/>
    <col min="26" max="26" width="15.57421875" style="3" customWidth="1"/>
    <col min="27" max="29" width="11.421875" style="3" customWidth="1"/>
    <col min="30" max="30" width="15.28125" style="3" customWidth="1"/>
    <col min="31" max="31" width="14.00390625" style="3" bestFit="1" customWidth="1"/>
    <col min="32" max="32" width="11.421875" style="3" customWidth="1"/>
    <col min="33" max="33" width="17.57421875" style="3" customWidth="1"/>
    <col min="34" max="36" width="11.421875" style="3" customWidth="1"/>
    <col min="37" max="37" width="14.57421875" style="3" customWidth="1"/>
    <col min="38" max="38" width="12.421875" style="3" bestFit="1" customWidth="1"/>
    <col min="39" max="39" width="11.421875" style="3" customWidth="1"/>
    <col min="40" max="40" width="14.00390625" style="3" bestFit="1" customWidth="1"/>
    <col min="41" max="16384" width="11.421875" style="3" customWidth="1"/>
  </cols>
  <sheetData>
    <row r="1" spans="1:11" ht="27.75" customHeight="1" thickBot="1">
      <c r="A1" s="482"/>
      <c r="B1" s="369" t="s">
        <v>542</v>
      </c>
      <c r="C1" s="365"/>
      <c r="D1" s="365"/>
      <c r="E1" s="365"/>
      <c r="F1" s="365"/>
      <c r="G1" s="366"/>
      <c r="H1" s="361"/>
      <c r="I1" s="361"/>
      <c r="J1" s="361"/>
      <c r="K1" s="362"/>
    </row>
    <row r="2" spans="1:11" ht="24" thickBot="1">
      <c r="A2" s="356"/>
      <c r="B2" s="370" t="s">
        <v>541</v>
      </c>
      <c r="C2" s="367"/>
      <c r="D2" s="367"/>
      <c r="E2" s="367"/>
      <c r="F2" s="367"/>
      <c r="G2" s="368"/>
      <c r="H2" s="363"/>
      <c r="I2" s="363"/>
      <c r="J2" s="363"/>
      <c r="K2" s="364"/>
    </row>
    <row r="3" spans="1:11" ht="18.75" thickBot="1">
      <c r="A3" s="357"/>
      <c r="B3" s="358"/>
      <c r="C3" s="359"/>
      <c r="D3" s="359"/>
      <c r="E3" s="359"/>
      <c r="F3" s="359"/>
      <c r="G3" s="357"/>
      <c r="H3" s="357"/>
      <c r="I3" s="357"/>
      <c r="J3" s="357"/>
      <c r="K3" s="360"/>
    </row>
    <row r="4" ht="16.5" thickBot="1">
      <c r="B4" s="12"/>
    </row>
    <row r="5" spans="2:7" ht="18.75" thickBot="1">
      <c r="B5" s="129" t="s">
        <v>60</v>
      </c>
      <c r="C5" s="485" t="s">
        <v>34</v>
      </c>
      <c r="D5" s="486"/>
      <c r="E5" s="129" t="s">
        <v>60</v>
      </c>
      <c r="F5" s="29"/>
      <c r="G5" s="29"/>
    </row>
    <row r="6" spans="3:4" ht="18">
      <c r="C6" s="487" t="s">
        <v>431</v>
      </c>
      <c r="D6" s="488"/>
    </row>
    <row r="7" spans="2:4" ht="18">
      <c r="B7" s="130"/>
      <c r="C7" s="487" t="s">
        <v>35</v>
      </c>
      <c r="D7" s="488"/>
    </row>
    <row r="8" spans="2:4" ht="18">
      <c r="B8" s="130"/>
      <c r="C8" s="487" t="s">
        <v>36</v>
      </c>
      <c r="D8" s="488"/>
    </row>
    <row r="9" spans="2:7" ht="24" customHeight="1" thickBot="1">
      <c r="B9" s="129" t="s">
        <v>60</v>
      </c>
      <c r="C9" s="489" t="s">
        <v>430</v>
      </c>
      <c r="D9" s="490"/>
      <c r="E9" s="129" t="s">
        <v>60</v>
      </c>
      <c r="G9" s="299" t="s">
        <v>499</v>
      </c>
    </row>
    <row r="10" ht="12.75"/>
    <row r="11" ht="12.75">
      <c r="A11" s="13"/>
    </row>
    <row r="12" spans="1:2" ht="12.75">
      <c r="A12" s="27"/>
      <c r="B12" s="3" t="s">
        <v>539</v>
      </c>
    </row>
    <row r="13" ht="12.75">
      <c r="A13" s="27"/>
    </row>
    <row r="14" ht="18">
      <c r="A14" s="300" t="s">
        <v>26</v>
      </c>
    </row>
    <row r="15" spans="1:5" ht="13.5" thickBot="1">
      <c r="A15" s="131"/>
      <c r="B15" s="131"/>
      <c r="C15" s="131"/>
      <c r="D15" s="285"/>
      <c r="E15" s="132"/>
    </row>
    <row r="16" spans="1:5" ht="21.75" customHeight="1" thickBot="1" thickTop="1">
      <c r="A16" s="133" t="s">
        <v>34</v>
      </c>
      <c r="B16" s="125"/>
      <c r="C16" s="293" t="s">
        <v>54</v>
      </c>
      <c r="D16" s="292" t="s">
        <v>54</v>
      </c>
      <c r="E16" s="134" t="s">
        <v>54</v>
      </c>
    </row>
    <row r="17" spans="1:5" ht="15.75" customHeight="1">
      <c r="A17" s="135"/>
      <c r="B17" s="136"/>
      <c r="C17" s="136"/>
      <c r="D17" s="285"/>
      <c r="E17" s="132"/>
    </row>
    <row r="18" spans="1:8" ht="15.75">
      <c r="A18" s="137" t="s">
        <v>432</v>
      </c>
      <c r="B18" s="21"/>
      <c r="C18" s="21"/>
      <c r="D18" s="21"/>
      <c r="E18" s="21"/>
      <c r="F18" s="21"/>
      <c r="G18" s="21"/>
      <c r="H18" s="21"/>
    </row>
    <row r="19" spans="1:8" ht="15.75">
      <c r="A19" s="123" t="s">
        <v>435</v>
      </c>
      <c r="B19" s="21"/>
      <c r="C19" s="21"/>
      <c r="D19" s="21"/>
      <c r="E19" s="21"/>
      <c r="F19" s="21"/>
      <c r="G19" s="21"/>
      <c r="H19" s="21"/>
    </row>
    <row r="20" spans="1:8" ht="15">
      <c r="A20" s="123"/>
      <c r="B20" s="21"/>
      <c r="C20" s="21"/>
      <c r="D20" s="21"/>
      <c r="E20" s="21"/>
      <c r="F20" s="21"/>
      <c r="G20" s="21"/>
      <c r="H20" s="21"/>
    </row>
    <row r="21" spans="1:8" ht="15.75">
      <c r="A21" s="123" t="s">
        <v>436</v>
      </c>
      <c r="B21" s="21"/>
      <c r="C21" s="21"/>
      <c r="D21" s="21"/>
      <c r="E21" s="21"/>
      <c r="F21" s="21"/>
      <c r="G21" s="21"/>
      <c r="H21" s="21"/>
    </row>
    <row r="22" spans="1:8" ht="15">
      <c r="A22" s="123"/>
      <c r="B22" s="21"/>
      <c r="C22" s="21"/>
      <c r="D22" s="21"/>
      <c r="E22" s="21"/>
      <c r="F22" s="21"/>
      <c r="G22" s="21"/>
      <c r="H22" s="21"/>
    </row>
    <row r="23" spans="1:8" ht="15">
      <c r="A23" s="123" t="s">
        <v>27</v>
      </c>
      <c r="B23" s="21"/>
      <c r="C23" s="21"/>
      <c r="D23" s="21"/>
      <c r="E23" s="21"/>
      <c r="F23" s="109"/>
      <c r="G23" s="21"/>
      <c r="H23" s="21"/>
    </row>
    <row r="24" spans="1:8" ht="15">
      <c r="A24" s="123" t="s">
        <v>28</v>
      </c>
      <c r="B24" s="21"/>
      <c r="C24" s="21"/>
      <c r="D24" s="21"/>
      <c r="E24" s="21"/>
      <c r="F24" s="21"/>
      <c r="G24" s="21"/>
      <c r="H24" s="21"/>
    </row>
    <row r="25" spans="1:8" ht="15">
      <c r="A25" s="123"/>
      <c r="B25" s="21"/>
      <c r="C25" s="21"/>
      <c r="D25" s="21"/>
      <c r="E25" s="21"/>
      <c r="F25" s="21"/>
      <c r="G25" s="21"/>
      <c r="H25" s="21"/>
    </row>
    <row r="26" spans="1:8" ht="15">
      <c r="A26" s="123" t="s">
        <v>543</v>
      </c>
      <c r="B26" s="21"/>
      <c r="C26" s="21"/>
      <c r="D26" s="21"/>
      <c r="E26" s="21"/>
      <c r="F26" s="21"/>
      <c r="G26" s="21"/>
      <c r="H26" s="21"/>
    </row>
    <row r="27" spans="1:8" ht="15.75">
      <c r="A27" s="123" t="s">
        <v>450</v>
      </c>
      <c r="B27" s="21"/>
      <c r="C27" s="21"/>
      <c r="D27" s="21"/>
      <c r="E27" s="21"/>
      <c r="F27" s="21"/>
      <c r="G27" s="21"/>
      <c r="H27" s="21"/>
    </row>
    <row r="28" spans="1:8" ht="14.25">
      <c r="A28" s="121"/>
      <c r="B28" s="21"/>
      <c r="C28" s="21"/>
      <c r="D28" s="21"/>
      <c r="E28" s="21"/>
      <c r="F28" s="21"/>
      <c r="G28" s="21"/>
      <c r="H28" s="21"/>
    </row>
    <row r="29" spans="1:8" ht="15">
      <c r="A29" s="123" t="s">
        <v>433</v>
      </c>
      <c r="B29" s="21"/>
      <c r="C29" s="21"/>
      <c r="D29" s="21"/>
      <c r="E29" s="21"/>
      <c r="F29" s="21"/>
      <c r="G29" s="21"/>
      <c r="H29" s="21"/>
    </row>
    <row r="30" spans="1:8" ht="15">
      <c r="A30" s="123" t="s">
        <v>486</v>
      </c>
      <c r="B30" s="21"/>
      <c r="C30" s="21"/>
      <c r="D30" s="21"/>
      <c r="E30" s="21"/>
      <c r="F30" s="21"/>
      <c r="G30" s="21"/>
      <c r="H30" s="21"/>
    </row>
    <row r="31" spans="1:8" ht="15">
      <c r="A31" s="123" t="s">
        <v>434</v>
      </c>
      <c r="B31" s="21"/>
      <c r="C31" s="21"/>
      <c r="D31" s="21"/>
      <c r="E31" s="21"/>
      <c r="F31" s="21"/>
      <c r="G31" s="21"/>
      <c r="H31" s="21"/>
    </row>
    <row r="32" spans="1:8" ht="15.75">
      <c r="A32" s="121"/>
      <c r="B32" s="406" t="s">
        <v>440</v>
      </c>
      <c r="C32" s="21"/>
      <c r="D32" s="21"/>
      <c r="E32" s="21"/>
      <c r="F32" s="21"/>
      <c r="G32" s="21"/>
      <c r="H32" s="21"/>
    </row>
    <row r="33" spans="1:8" ht="15.75">
      <c r="A33" s="121"/>
      <c r="B33" s="406"/>
      <c r="C33" s="21"/>
      <c r="D33" s="21"/>
      <c r="E33" s="21"/>
      <c r="F33" s="21"/>
      <c r="G33" s="21"/>
      <c r="H33" s="21"/>
    </row>
    <row r="34" spans="1:8" ht="15.75">
      <c r="A34" s="483" t="s">
        <v>551</v>
      </c>
      <c r="B34" s="484"/>
      <c r="C34" s="21"/>
      <c r="D34" s="21"/>
      <c r="E34" s="21"/>
      <c r="F34" s="21"/>
      <c r="G34" s="21"/>
      <c r="H34" s="21"/>
    </row>
    <row r="35" spans="1:8" ht="15.75">
      <c r="A35" s="121" t="s">
        <v>549</v>
      </c>
      <c r="B35" s="122"/>
      <c r="C35" s="21"/>
      <c r="D35" s="21"/>
      <c r="E35" s="21"/>
      <c r="F35" s="21"/>
      <c r="G35" s="21"/>
      <c r="H35" s="21"/>
    </row>
    <row r="36" spans="1:8" ht="15.75">
      <c r="A36" s="121" t="s">
        <v>550</v>
      </c>
      <c r="B36" s="122"/>
      <c r="C36" s="21"/>
      <c r="D36" s="21"/>
      <c r="E36" s="21"/>
      <c r="F36" s="21"/>
      <c r="G36" s="21"/>
      <c r="H36" s="21"/>
    </row>
    <row r="37" spans="1:8" ht="15">
      <c r="A37" s="312"/>
      <c r="B37" s="21"/>
      <c r="C37" s="21"/>
      <c r="D37" s="21"/>
      <c r="E37" s="21"/>
      <c r="F37" s="21"/>
      <c r="G37" s="21"/>
      <c r="H37" s="21"/>
    </row>
    <row r="38" spans="1:8" ht="18">
      <c r="A38" s="371" t="s">
        <v>544</v>
      </c>
      <c r="B38" s="348"/>
      <c r="C38" s="348"/>
      <c r="D38" s="348"/>
      <c r="E38" s="348"/>
      <c r="F38" s="348"/>
      <c r="G38" s="21"/>
      <c r="H38" s="21"/>
    </row>
    <row r="39" spans="1:8" ht="12.75">
      <c r="A39" s="21"/>
      <c r="B39" s="21"/>
      <c r="C39" s="21"/>
      <c r="D39" s="21"/>
      <c r="E39" s="21"/>
      <c r="F39" s="21"/>
      <c r="G39" s="21"/>
      <c r="H39" s="21"/>
    </row>
    <row r="40" spans="1:8" ht="15.75">
      <c r="A40" s="314" t="s">
        <v>509</v>
      </c>
      <c r="B40" s="315"/>
      <c r="C40" s="313"/>
      <c r="D40" s="21"/>
      <c r="E40" s="21"/>
      <c r="F40" s="21"/>
      <c r="G40" s="21"/>
      <c r="H40" s="21"/>
    </row>
    <row r="41" spans="1:8" ht="15.75">
      <c r="A41" s="315" t="s">
        <v>545</v>
      </c>
      <c r="B41" s="315"/>
      <c r="C41" s="313"/>
      <c r="D41" s="21"/>
      <c r="E41" s="21"/>
      <c r="F41" s="21"/>
      <c r="G41" s="21"/>
      <c r="H41" s="21"/>
    </row>
    <row r="42" spans="1:8" ht="15.75">
      <c r="A42" s="315" t="s">
        <v>505</v>
      </c>
      <c r="B42" s="315"/>
      <c r="C42" s="313"/>
      <c r="D42" s="21"/>
      <c r="E42" s="21"/>
      <c r="F42" s="21"/>
      <c r="G42" s="21"/>
      <c r="H42" s="21"/>
    </row>
    <row r="43" spans="1:8" ht="15.75">
      <c r="A43" s="315" t="s">
        <v>506</v>
      </c>
      <c r="B43" s="315"/>
      <c r="C43" s="313"/>
      <c r="D43" s="21"/>
      <c r="E43" s="21"/>
      <c r="F43" s="21"/>
      <c r="G43" s="21"/>
      <c r="H43" s="21"/>
    </row>
    <row r="44" spans="1:8" ht="15.75">
      <c r="A44" s="315" t="s">
        <v>507</v>
      </c>
      <c r="B44" s="315"/>
      <c r="C44" s="313"/>
      <c r="D44" s="21"/>
      <c r="E44" s="21"/>
      <c r="F44" s="21"/>
      <c r="G44" s="21"/>
      <c r="H44" s="21"/>
    </row>
    <row r="45" spans="1:8" ht="15.75">
      <c r="A45" s="315" t="s">
        <v>525</v>
      </c>
      <c r="B45" s="315"/>
      <c r="C45" s="313"/>
      <c r="D45" s="21"/>
      <c r="E45" s="21"/>
      <c r="F45" s="21"/>
      <c r="G45" s="21"/>
      <c r="H45" s="21"/>
    </row>
    <row r="46" spans="1:8" s="260" customFormat="1" ht="15.75">
      <c r="A46" s="316" t="s">
        <v>546</v>
      </c>
      <c r="B46" s="315"/>
      <c r="C46" s="313"/>
      <c r="D46" s="261"/>
      <c r="E46" s="261"/>
      <c r="F46" s="261"/>
      <c r="G46" s="261"/>
      <c r="H46" s="261"/>
    </row>
    <row r="47" spans="1:8" s="260" customFormat="1" ht="15.75">
      <c r="A47" s="316" t="s">
        <v>508</v>
      </c>
      <c r="B47" s="315"/>
      <c r="C47" s="313"/>
      <c r="D47" s="261"/>
      <c r="E47" s="261"/>
      <c r="F47" s="261"/>
      <c r="G47" s="261"/>
      <c r="H47" s="261"/>
    </row>
    <row r="48" spans="2:8" ht="12.75">
      <c r="B48" s="21"/>
      <c r="C48" s="21"/>
      <c r="D48" s="21"/>
      <c r="E48" s="21"/>
      <c r="F48" s="21"/>
      <c r="G48" s="21"/>
      <c r="H48" s="21"/>
    </row>
    <row r="49" spans="1:8" ht="15">
      <c r="A49" s="317" t="s">
        <v>510</v>
      </c>
      <c r="B49" s="21"/>
      <c r="C49" s="21"/>
      <c r="D49" s="21"/>
      <c r="E49" s="21"/>
      <c r="F49" s="21"/>
      <c r="G49" s="21"/>
      <c r="H49" s="21"/>
    </row>
    <row r="50" spans="1:8" ht="13.5" thickBot="1">
      <c r="A50" s="21"/>
      <c r="B50" s="21"/>
      <c r="C50" s="21"/>
      <c r="D50" s="21"/>
      <c r="E50" s="21"/>
      <c r="F50" s="21"/>
      <c r="G50" s="21"/>
      <c r="H50" s="21"/>
    </row>
    <row r="51" spans="1:8" ht="15">
      <c r="A51" s="372" t="s">
        <v>29</v>
      </c>
      <c r="B51" s="373"/>
      <c r="C51" s="373"/>
      <c r="D51" s="374"/>
      <c r="E51" s="21"/>
      <c r="F51" s="21"/>
      <c r="G51" s="21"/>
      <c r="H51" s="21"/>
    </row>
    <row r="52" spans="1:8" ht="15">
      <c r="A52" s="375" t="s">
        <v>538</v>
      </c>
      <c r="B52" s="376"/>
      <c r="C52" s="376"/>
      <c r="D52" s="377"/>
      <c r="E52" s="21"/>
      <c r="F52" s="21"/>
      <c r="G52" s="21"/>
      <c r="H52" s="21"/>
    </row>
    <row r="53" spans="1:4" ht="15">
      <c r="A53" s="375" t="s">
        <v>30</v>
      </c>
      <c r="B53" s="376"/>
      <c r="C53" s="376"/>
      <c r="D53" s="377"/>
    </row>
    <row r="54" spans="1:8" ht="15">
      <c r="A54" s="375" t="s">
        <v>425</v>
      </c>
      <c r="B54" s="376"/>
      <c r="C54" s="376"/>
      <c r="D54" s="377"/>
      <c r="E54" s="21"/>
      <c r="F54" s="21"/>
      <c r="G54" s="21"/>
      <c r="H54" s="21"/>
    </row>
    <row r="55" spans="1:8" ht="15">
      <c r="A55" s="378" t="s">
        <v>485</v>
      </c>
      <c r="B55" s="376"/>
      <c r="C55" s="376"/>
      <c r="D55" s="379"/>
      <c r="E55" s="21"/>
      <c r="F55" s="21"/>
      <c r="G55" s="21"/>
      <c r="H55" s="21"/>
    </row>
    <row r="56" spans="1:8" ht="15">
      <c r="A56" s="378" t="s">
        <v>63</v>
      </c>
      <c r="B56" s="376"/>
      <c r="C56" s="376"/>
      <c r="D56" s="379"/>
      <c r="H56" s="21"/>
    </row>
    <row r="57" spans="1:8" ht="15.75" customHeight="1" thickBot="1">
      <c r="A57" s="380" t="s">
        <v>540</v>
      </c>
      <c r="B57" s="381"/>
      <c r="C57" s="381"/>
      <c r="D57" s="382"/>
      <c r="H57" s="21"/>
    </row>
    <row r="58" ht="12" customHeight="1" hidden="1">
      <c r="H58" s="138"/>
    </row>
    <row r="59" spans="8:11" ht="17.25" customHeight="1" hidden="1">
      <c r="H59" s="138"/>
      <c r="I59" s="139" t="s">
        <v>33</v>
      </c>
      <c r="J59" s="139"/>
      <c r="K59" s="140" t="s">
        <v>455</v>
      </c>
    </row>
    <row r="60" spans="8:11" ht="12" customHeight="1" hidden="1" thickBot="1">
      <c r="H60" s="138"/>
      <c r="I60" s="139"/>
      <c r="J60" s="139"/>
      <c r="K60" s="140"/>
    </row>
    <row r="61" spans="3:11" ht="12" customHeight="1" hidden="1" thickBot="1">
      <c r="C61" s="92" t="s">
        <v>57</v>
      </c>
      <c r="D61" s="93"/>
      <c r="F61" s="3" t="s">
        <v>447</v>
      </c>
      <c r="G61" s="4"/>
      <c r="I61" s="54" t="s">
        <v>0</v>
      </c>
      <c r="J61" s="55" t="s">
        <v>62</v>
      </c>
      <c r="K61" s="56" t="s">
        <v>457</v>
      </c>
    </row>
    <row r="62" spans="3:13" ht="12" customHeight="1" hidden="1" thickBot="1">
      <c r="C62" s="94" t="s">
        <v>6</v>
      </c>
      <c r="D62" s="95">
        <v>0.2725</v>
      </c>
      <c r="F62" s="5" t="s">
        <v>20</v>
      </c>
      <c r="G62" s="31">
        <v>0.3141</v>
      </c>
      <c r="I62" s="81">
        <v>0</v>
      </c>
      <c r="J62" s="50">
        <v>0</v>
      </c>
      <c r="K62" s="23">
        <f>J62*1.5</f>
        <v>0</v>
      </c>
      <c r="L62" s="3" t="s">
        <v>456</v>
      </c>
      <c r="M62" s="4"/>
    </row>
    <row r="63" spans="3:25" ht="12" customHeight="1" hidden="1" thickBot="1">
      <c r="C63" s="92"/>
      <c r="D63" s="92"/>
      <c r="G63" s="6"/>
      <c r="I63" s="80">
        <v>0.1</v>
      </c>
      <c r="J63" s="51">
        <v>0</v>
      </c>
      <c r="K63" s="23">
        <f aca="true" t="shared" si="0" ref="K63:K73">J63*1.5</f>
        <v>0</v>
      </c>
      <c r="L63" s="270" t="s">
        <v>458</v>
      </c>
      <c r="M63" s="31">
        <v>0.4543</v>
      </c>
      <c r="N63" s="3" t="s">
        <v>487</v>
      </c>
      <c r="O63" s="3">
        <v>0.47</v>
      </c>
      <c r="P63" s="3" t="s">
        <v>491</v>
      </c>
      <c r="Q63" s="3">
        <v>0.47</v>
      </c>
      <c r="R63" s="3" t="s">
        <v>495</v>
      </c>
      <c r="S63" s="3">
        <v>0.495</v>
      </c>
      <c r="T63" s="3" t="s">
        <v>519</v>
      </c>
      <c r="U63" s="3">
        <v>0.59</v>
      </c>
      <c r="V63" s="3" t="s">
        <v>521</v>
      </c>
      <c r="W63" s="3">
        <v>0.63</v>
      </c>
      <c r="X63" s="3" t="s">
        <v>532</v>
      </c>
      <c r="Y63" s="3">
        <v>0.653</v>
      </c>
    </row>
    <row r="64" spans="3:25" ht="12" customHeight="1" hidden="1" thickBot="1">
      <c r="C64" s="92" t="s">
        <v>21</v>
      </c>
      <c r="D64" s="92"/>
      <c r="F64" s="3" t="s">
        <v>56</v>
      </c>
      <c r="G64" s="14"/>
      <c r="I64" s="82">
        <v>0.15</v>
      </c>
      <c r="J64" s="52">
        <v>58</v>
      </c>
      <c r="K64" s="241">
        <f t="shared" si="0"/>
        <v>87</v>
      </c>
      <c r="M64" s="6"/>
      <c r="X64" s="3" t="s">
        <v>534</v>
      </c>
      <c r="Y64" s="3">
        <v>0.675</v>
      </c>
    </row>
    <row r="65" spans="3:25" ht="12" customHeight="1" hidden="1" thickBot="1">
      <c r="C65" s="96" t="s">
        <v>24</v>
      </c>
      <c r="D65" s="97">
        <v>50</v>
      </c>
      <c r="F65" s="7" t="s">
        <v>47</v>
      </c>
      <c r="G65" s="15">
        <v>25</v>
      </c>
      <c r="H65" s="13"/>
      <c r="I65" s="82">
        <v>0.3</v>
      </c>
      <c r="J65" s="52">
        <v>58</v>
      </c>
      <c r="K65" s="241">
        <f t="shared" si="0"/>
        <v>87</v>
      </c>
      <c r="L65" s="3" t="s">
        <v>56</v>
      </c>
      <c r="M65" s="14"/>
      <c r="X65" s="3" t="s">
        <v>535</v>
      </c>
      <c r="Y65" s="3">
        <v>0.7012</v>
      </c>
    </row>
    <row r="66" spans="3:13" ht="12" customHeight="1" hidden="1" thickBot="1">
      <c r="C66" s="98" t="s">
        <v>7</v>
      </c>
      <c r="D66" s="99">
        <v>86.04</v>
      </c>
      <c r="F66" s="8" t="s">
        <v>474</v>
      </c>
      <c r="G66" s="16">
        <v>86.04</v>
      </c>
      <c r="H66" s="13"/>
      <c r="I66" s="82">
        <v>0.4</v>
      </c>
      <c r="J66" s="52">
        <v>58</v>
      </c>
      <c r="K66" s="241">
        <f t="shared" si="0"/>
        <v>87</v>
      </c>
      <c r="L66" s="271" t="s">
        <v>459</v>
      </c>
      <c r="M66" s="15">
        <v>0</v>
      </c>
    </row>
    <row r="67" spans="3:13" ht="12" customHeight="1" hidden="1" thickBot="1">
      <c r="C67" s="98" t="s">
        <v>41</v>
      </c>
      <c r="D67" s="100" t="s">
        <v>32</v>
      </c>
      <c r="F67" s="8" t="s">
        <v>42</v>
      </c>
      <c r="G67" s="32" t="s">
        <v>32</v>
      </c>
      <c r="H67" s="33"/>
      <c r="I67" s="82">
        <v>0.5</v>
      </c>
      <c r="J67" s="52">
        <v>68</v>
      </c>
      <c r="K67" s="241">
        <f t="shared" si="0"/>
        <v>102</v>
      </c>
      <c r="L67" s="35" t="s">
        <v>460</v>
      </c>
      <c r="M67" s="16">
        <v>0</v>
      </c>
    </row>
    <row r="68" spans="3:13" ht="12" customHeight="1" hidden="1" thickBot="1">
      <c r="C68" s="98" t="s">
        <v>8</v>
      </c>
      <c r="D68" s="99">
        <v>0.32</v>
      </c>
      <c r="F68" s="8" t="s">
        <v>48</v>
      </c>
      <c r="G68" s="16">
        <v>0.37</v>
      </c>
      <c r="H68" s="48" t="s">
        <v>61</v>
      </c>
      <c r="I68" s="82">
        <v>0.6</v>
      </c>
      <c r="J68" s="52">
        <v>74</v>
      </c>
      <c r="K68" s="241">
        <f t="shared" si="0"/>
        <v>111</v>
      </c>
      <c r="L68" s="35" t="s">
        <v>461</v>
      </c>
      <c r="M68" s="32" t="s">
        <v>465</v>
      </c>
    </row>
    <row r="69" spans="3:25" ht="12" customHeight="1" hidden="1" thickBot="1">
      <c r="C69" s="101" t="s">
        <v>25</v>
      </c>
      <c r="D69" s="102">
        <v>0.0411946</v>
      </c>
      <c r="F69" s="25" t="s">
        <v>466</v>
      </c>
      <c r="G69" s="30">
        <v>25</v>
      </c>
      <c r="H69" s="13"/>
      <c r="I69" s="82">
        <v>0.7</v>
      </c>
      <c r="J69" s="52">
        <v>74</v>
      </c>
      <c r="K69" s="241">
        <f t="shared" si="0"/>
        <v>111</v>
      </c>
      <c r="L69" s="35" t="s">
        <v>462</v>
      </c>
      <c r="M69" s="16">
        <v>0.55</v>
      </c>
      <c r="N69" s="35" t="s">
        <v>490</v>
      </c>
      <c r="O69" s="16">
        <v>0.57</v>
      </c>
      <c r="P69" s="35" t="s">
        <v>492</v>
      </c>
      <c r="Q69" s="16">
        <v>0.57</v>
      </c>
      <c r="R69" s="35" t="s">
        <v>496</v>
      </c>
      <c r="S69" s="16">
        <v>0.6</v>
      </c>
      <c r="T69" s="35" t="s">
        <v>520</v>
      </c>
      <c r="U69" s="3">
        <v>0.71</v>
      </c>
      <c r="V69" s="35" t="s">
        <v>522</v>
      </c>
      <c r="W69" s="3">
        <v>0.77</v>
      </c>
      <c r="X69" s="3" t="s">
        <v>533</v>
      </c>
      <c r="Y69" s="3">
        <v>0.788</v>
      </c>
    </row>
    <row r="70" spans="3:25" ht="12" customHeight="1" hidden="1" thickBot="1">
      <c r="C70" s="103" t="s">
        <v>39</v>
      </c>
      <c r="D70" s="104">
        <v>700</v>
      </c>
      <c r="F70" s="9" t="s">
        <v>40</v>
      </c>
      <c r="G70" s="17">
        <v>850</v>
      </c>
      <c r="H70" s="13"/>
      <c r="I70" s="82">
        <v>0.8</v>
      </c>
      <c r="J70" s="52">
        <v>80</v>
      </c>
      <c r="K70" s="241">
        <f t="shared" si="0"/>
        <v>120</v>
      </c>
      <c r="L70" s="24" t="s">
        <v>467</v>
      </c>
      <c r="M70" s="30">
        <v>0</v>
      </c>
      <c r="X70" s="3" t="s">
        <v>537</v>
      </c>
      <c r="Y70" s="3">
        <v>0.825</v>
      </c>
    </row>
    <row r="71" spans="3:25" ht="12" customHeight="1" hidden="1" thickBot="1">
      <c r="C71" s="89" t="s">
        <v>50</v>
      </c>
      <c r="D71" s="105">
        <v>850</v>
      </c>
      <c r="E71" s="3" t="s">
        <v>53</v>
      </c>
      <c r="F71" s="24" t="s">
        <v>51</v>
      </c>
      <c r="G71" s="26">
        <v>850</v>
      </c>
      <c r="H71" s="28" t="s">
        <v>52</v>
      </c>
      <c r="I71" s="82">
        <v>1</v>
      </c>
      <c r="J71" s="52">
        <v>80</v>
      </c>
      <c r="K71" s="241">
        <f t="shared" si="0"/>
        <v>120</v>
      </c>
      <c r="L71" s="272" t="s">
        <v>463</v>
      </c>
      <c r="M71" s="17">
        <f>IF(puntosproljor&lt;620,M72,salminjorcom)</f>
        <v>1320</v>
      </c>
      <c r="T71" s="272" t="s">
        <v>523</v>
      </c>
      <c r="U71" s="17">
        <f>IF(puntosproljor&lt;620,U72,U73)</f>
        <v>1590</v>
      </c>
      <c r="V71" s="272" t="s">
        <v>524</v>
      </c>
      <c r="W71" s="17">
        <f>IF(puntosproljor&lt;620,W72,W73)</f>
        <v>1590</v>
      </c>
      <c r="X71" s="3" t="s">
        <v>536</v>
      </c>
      <c r="Y71" s="3">
        <v>0.857</v>
      </c>
    </row>
    <row r="72" spans="3:23" ht="12" customHeight="1" hidden="1" thickBot="1">
      <c r="C72" s="92"/>
      <c r="D72" s="92"/>
      <c r="G72" s="6"/>
      <c r="H72" s="13"/>
      <c r="I72" s="82">
        <v>1.1</v>
      </c>
      <c r="J72" s="52">
        <v>84</v>
      </c>
      <c r="K72" s="241">
        <f t="shared" si="0"/>
        <v>126</v>
      </c>
      <c r="L72" s="24" t="s">
        <v>477</v>
      </c>
      <c r="M72" s="27">
        <v>1040</v>
      </c>
      <c r="T72" s="24" t="s">
        <v>477</v>
      </c>
      <c r="U72" s="27">
        <v>1290</v>
      </c>
      <c r="V72" s="24" t="s">
        <v>477</v>
      </c>
      <c r="W72" s="27">
        <v>1290</v>
      </c>
    </row>
    <row r="73" spans="3:23" ht="12" customHeight="1" hidden="1" thickBot="1">
      <c r="C73" s="92" t="s">
        <v>22</v>
      </c>
      <c r="D73" s="92"/>
      <c r="F73" s="3" t="s">
        <v>58</v>
      </c>
      <c r="G73" s="6"/>
      <c r="H73" s="13"/>
      <c r="I73" s="83">
        <v>1.2</v>
      </c>
      <c r="J73" s="53">
        <v>84</v>
      </c>
      <c r="K73" s="241">
        <f t="shared" si="0"/>
        <v>126</v>
      </c>
      <c r="L73" s="24" t="s">
        <v>464</v>
      </c>
      <c r="M73" s="26">
        <v>1320</v>
      </c>
      <c r="T73" s="24" t="s">
        <v>464</v>
      </c>
      <c r="U73" s="26">
        <v>1590</v>
      </c>
      <c r="V73" s="24" t="s">
        <v>464</v>
      </c>
      <c r="W73" s="26">
        <v>1590</v>
      </c>
    </row>
    <row r="74" spans="3:13" ht="12" customHeight="1" hidden="1">
      <c r="C74" s="96" t="s">
        <v>13</v>
      </c>
      <c r="D74" s="97">
        <v>3.528</v>
      </c>
      <c r="F74" s="7" t="s">
        <v>46</v>
      </c>
      <c r="G74" s="15">
        <v>3.528</v>
      </c>
      <c r="H74" s="13"/>
      <c r="M74" s="6"/>
    </row>
    <row r="75" spans="3:13" ht="12" customHeight="1" hidden="1" thickBot="1">
      <c r="C75" s="106" t="s">
        <v>14</v>
      </c>
      <c r="D75" s="99">
        <v>2.6666</v>
      </c>
      <c r="F75" s="10" t="s">
        <v>475</v>
      </c>
      <c r="G75" s="30">
        <v>1.0416</v>
      </c>
      <c r="H75" s="13"/>
      <c r="I75" s="49"/>
      <c r="L75" s="3" t="s">
        <v>478</v>
      </c>
      <c r="M75" s="6"/>
    </row>
    <row r="76" spans="3:13" ht="12" customHeight="1" hidden="1" thickBot="1">
      <c r="C76" s="106" t="s">
        <v>37</v>
      </c>
      <c r="D76" s="99">
        <v>1.8</v>
      </c>
      <c r="F76" s="10" t="s">
        <v>49</v>
      </c>
      <c r="G76" s="30">
        <v>2.7</v>
      </c>
      <c r="H76" s="13" t="s">
        <v>31</v>
      </c>
      <c r="I76" s="19"/>
      <c r="J76" s="20"/>
      <c r="K76" s="13"/>
      <c r="L76" s="7" t="s">
        <v>470</v>
      </c>
      <c r="M76" s="15">
        <v>0</v>
      </c>
    </row>
    <row r="77" spans="3:13" ht="16.5" customHeight="1" hidden="1" thickBot="1">
      <c r="C77" s="107" t="s">
        <v>15</v>
      </c>
      <c r="D77" s="108">
        <v>2.083333</v>
      </c>
      <c r="F77" s="11" t="s">
        <v>45</v>
      </c>
      <c r="G77" s="18">
        <v>1.0416</v>
      </c>
      <c r="H77" s="13"/>
      <c r="I77" s="118" t="s">
        <v>426</v>
      </c>
      <c r="J77" s="255"/>
      <c r="K77" s="81">
        <v>0</v>
      </c>
      <c r="L77" s="10" t="s">
        <v>468</v>
      </c>
      <c r="M77" s="30">
        <v>0</v>
      </c>
    </row>
    <row r="78" spans="3:19" ht="17.25" customHeight="1" hidden="1" thickBot="1">
      <c r="C78" s="92"/>
      <c r="D78" s="92"/>
      <c r="G78" s="6"/>
      <c r="H78" s="13"/>
      <c r="I78" s="120" t="s">
        <v>427</v>
      </c>
      <c r="J78" s="119" t="s">
        <v>428</v>
      </c>
      <c r="K78" s="80">
        <v>0.1</v>
      </c>
      <c r="L78" s="10" t="s">
        <v>479</v>
      </c>
      <c r="M78" s="30">
        <v>8.1</v>
      </c>
      <c r="N78" s="10" t="s">
        <v>488</v>
      </c>
      <c r="O78" s="3">
        <v>9.4</v>
      </c>
      <c r="P78" s="10" t="s">
        <v>493</v>
      </c>
      <c r="Q78" s="3">
        <v>9.4</v>
      </c>
      <c r="R78" s="10" t="s">
        <v>497</v>
      </c>
      <c r="S78" s="3">
        <v>9.4</v>
      </c>
    </row>
    <row r="79" spans="3:13" ht="14.25" customHeight="1" hidden="1" thickBot="1">
      <c r="C79" s="92" t="s">
        <v>23</v>
      </c>
      <c r="D79" s="92"/>
      <c r="F79" s="3" t="s">
        <v>59</v>
      </c>
      <c r="G79" s="6"/>
      <c r="H79" s="13"/>
      <c r="I79" s="114">
        <v>0</v>
      </c>
      <c r="J79" s="112">
        <v>0</v>
      </c>
      <c r="K79" s="82">
        <v>0.15</v>
      </c>
      <c r="L79" s="11" t="s">
        <v>480</v>
      </c>
      <c r="M79" s="18">
        <v>0</v>
      </c>
    </row>
    <row r="80" spans="3:13" ht="17.25" customHeight="1" hidden="1">
      <c r="C80" s="96" t="s">
        <v>17</v>
      </c>
      <c r="D80" s="97">
        <v>2.51</v>
      </c>
      <c r="F80" s="7" t="s">
        <v>44</v>
      </c>
      <c r="G80" s="15">
        <v>2.51</v>
      </c>
      <c r="H80" s="13"/>
      <c r="I80" s="115">
        <v>1</v>
      </c>
      <c r="J80" s="113">
        <v>0.1</v>
      </c>
      <c r="K80" s="82">
        <v>0.3</v>
      </c>
      <c r="M80" s="6"/>
    </row>
    <row r="81" spans="3:13" ht="15.75" customHeight="1" hidden="1" thickBot="1">
      <c r="C81" s="106" t="s">
        <v>18</v>
      </c>
      <c r="D81" s="99">
        <v>3.58</v>
      </c>
      <c r="F81" s="10" t="s">
        <v>476</v>
      </c>
      <c r="G81" s="30">
        <v>1.0416</v>
      </c>
      <c r="H81" s="13"/>
      <c r="I81" s="115">
        <v>2</v>
      </c>
      <c r="J81" s="113">
        <v>0.15</v>
      </c>
      <c r="K81" s="82">
        <v>0.4</v>
      </c>
      <c r="L81" s="3" t="s">
        <v>59</v>
      </c>
      <c r="M81" s="6"/>
    </row>
    <row r="82" spans="3:13" ht="15.75" customHeight="1" hidden="1">
      <c r="C82" s="106" t="s">
        <v>38</v>
      </c>
      <c r="D82" s="99">
        <v>1.8</v>
      </c>
      <c r="F82" s="10" t="s">
        <v>55</v>
      </c>
      <c r="G82" s="30">
        <v>2.7</v>
      </c>
      <c r="H82" s="13" t="s">
        <v>31</v>
      </c>
      <c r="I82" s="115">
        <v>5</v>
      </c>
      <c r="J82" s="113">
        <v>0.3</v>
      </c>
      <c r="K82" s="82">
        <v>0.5</v>
      </c>
      <c r="L82" s="7" t="s">
        <v>469</v>
      </c>
      <c r="M82" s="15">
        <v>0</v>
      </c>
    </row>
    <row r="83" spans="3:13" ht="15" customHeight="1" hidden="1" thickBot="1">
      <c r="C83" s="107" t="s">
        <v>19</v>
      </c>
      <c r="D83" s="108">
        <v>2.08333</v>
      </c>
      <c r="F83" s="11" t="s">
        <v>43</v>
      </c>
      <c r="G83" s="18">
        <v>1.0416</v>
      </c>
      <c r="H83" s="13"/>
      <c r="I83" s="115">
        <v>7</v>
      </c>
      <c r="J83" s="113">
        <v>0.4</v>
      </c>
      <c r="K83" s="82">
        <v>0.6</v>
      </c>
      <c r="L83" s="10" t="s">
        <v>471</v>
      </c>
      <c r="M83" s="30">
        <v>0</v>
      </c>
    </row>
    <row r="84" spans="9:19" ht="15.75" customHeight="1" hidden="1">
      <c r="I84" s="115">
        <v>10</v>
      </c>
      <c r="J84" s="113">
        <v>0.5</v>
      </c>
      <c r="K84" s="82">
        <v>0.7</v>
      </c>
      <c r="L84" s="10" t="s">
        <v>472</v>
      </c>
      <c r="M84" s="30">
        <v>8.1</v>
      </c>
      <c r="N84" s="10" t="s">
        <v>489</v>
      </c>
      <c r="O84" s="3">
        <v>9.4</v>
      </c>
      <c r="P84" s="10" t="s">
        <v>494</v>
      </c>
      <c r="Q84" s="3">
        <v>9.4</v>
      </c>
      <c r="R84" s="10" t="s">
        <v>498</v>
      </c>
      <c r="S84" s="3">
        <v>9.4</v>
      </c>
    </row>
    <row r="85" spans="6:13" ht="15" customHeight="1" hidden="1" thickBot="1">
      <c r="F85" s="124" t="s">
        <v>437</v>
      </c>
      <c r="G85" s="226">
        <v>0</v>
      </c>
      <c r="I85" s="115">
        <v>12</v>
      </c>
      <c r="J85" s="113">
        <v>0.6</v>
      </c>
      <c r="K85" s="82">
        <v>0.8</v>
      </c>
      <c r="L85" s="11" t="s">
        <v>473</v>
      </c>
      <c r="M85" s="18">
        <v>0</v>
      </c>
    </row>
    <row r="86" spans="1:11" ht="13.5" customHeight="1" hidden="1" thickBot="1">
      <c r="A86" s="21"/>
      <c r="B86" s="21"/>
      <c r="C86" s="21"/>
      <c r="D86" s="141"/>
      <c r="F86" s="124" t="s">
        <v>453</v>
      </c>
      <c r="G86" s="226">
        <v>0.5</v>
      </c>
      <c r="H86" s="138"/>
      <c r="I86" s="115">
        <v>15</v>
      </c>
      <c r="J86" s="113">
        <v>0.7</v>
      </c>
      <c r="K86" s="82">
        <v>1</v>
      </c>
    </row>
    <row r="87" spans="4:12" ht="14.25" customHeight="1" hidden="1" thickBot="1">
      <c r="D87" s="142"/>
      <c r="E87" s="143"/>
      <c r="F87" s="236"/>
      <c r="G87" s="144"/>
      <c r="H87" s="145"/>
      <c r="I87" s="115">
        <v>17</v>
      </c>
      <c r="J87" s="113">
        <v>0.8</v>
      </c>
      <c r="K87" s="82">
        <v>1.1</v>
      </c>
      <c r="L87" s="226"/>
    </row>
    <row r="88" spans="5:12" ht="15" customHeight="1" hidden="1" thickBot="1">
      <c r="E88" s="146"/>
      <c r="F88" s="147"/>
      <c r="I88" s="115">
        <v>20</v>
      </c>
      <c r="J88" s="113">
        <v>1</v>
      </c>
      <c r="K88" s="83">
        <v>1.2</v>
      </c>
      <c r="L88" s="226"/>
    </row>
    <row r="89" spans="1:24" s="21" customFormat="1" ht="12" customHeight="1" hidden="1" thickBot="1">
      <c r="A89" s="3"/>
      <c r="B89" s="3"/>
      <c r="C89" s="3"/>
      <c r="D89" s="3"/>
      <c r="E89" s="146"/>
      <c r="F89" s="147"/>
      <c r="G89" s="3"/>
      <c r="H89" s="3"/>
      <c r="I89" s="115">
        <v>22</v>
      </c>
      <c r="J89" s="113">
        <v>1.1</v>
      </c>
      <c r="K89" s="3"/>
      <c r="L89" s="3"/>
      <c r="M89" s="3"/>
      <c r="N89" s="3"/>
      <c r="O89" s="3"/>
      <c r="P89" s="3"/>
      <c r="Q89" s="3"/>
      <c r="R89" s="3"/>
      <c r="S89" s="3"/>
      <c r="T89" s="3"/>
      <c r="U89" s="3"/>
      <c r="V89" s="3"/>
      <c r="W89" s="3"/>
      <c r="X89" s="3"/>
    </row>
    <row r="90" spans="1:27" ht="21" customHeight="1" hidden="1" thickBot="1" thickTop="1">
      <c r="A90" s="20"/>
      <c r="B90" s="20"/>
      <c r="C90" s="20"/>
      <c r="D90" s="20"/>
      <c r="E90" s="20"/>
      <c r="F90" s="19"/>
      <c r="I90" s="116">
        <v>24</v>
      </c>
      <c r="J90" s="117">
        <v>1.2</v>
      </c>
      <c r="L90" s="328" t="s">
        <v>516</v>
      </c>
      <c r="M90" s="3" t="s">
        <v>511</v>
      </c>
      <c r="N90" s="3" t="s">
        <v>512</v>
      </c>
      <c r="O90" s="256" t="s">
        <v>481</v>
      </c>
      <c r="P90" s="256" t="s">
        <v>482</v>
      </c>
      <c r="Q90" s="256" t="s">
        <v>484</v>
      </c>
      <c r="R90" s="256" t="s">
        <v>483</v>
      </c>
      <c r="S90" s="256" t="s">
        <v>513</v>
      </c>
      <c r="T90" s="256" t="s">
        <v>514</v>
      </c>
      <c r="U90" s="266" t="s">
        <v>515</v>
      </c>
      <c r="V90" s="266">
        <v>1</v>
      </c>
      <c r="W90" s="266">
        <v>2</v>
      </c>
      <c r="X90" s="266">
        <v>3</v>
      </c>
      <c r="Y90" s="266">
        <v>4</v>
      </c>
      <c r="Z90" s="266">
        <v>5</v>
      </c>
      <c r="AA90" s="21"/>
    </row>
    <row r="91" spans="1:28" ht="17.25" customHeight="1" hidden="1" thickBot="1">
      <c r="A91" s="20"/>
      <c r="B91" s="20"/>
      <c r="C91" s="20"/>
      <c r="D91" s="20"/>
      <c r="E91" s="20"/>
      <c r="F91" s="19"/>
      <c r="I91" s="297"/>
      <c r="J91" s="298"/>
      <c r="K91" s="324">
        <v>0</v>
      </c>
      <c r="L91" s="329">
        <f aca="true" t="shared" si="1" ref="L91:L102">IF(puntosproljor&lt;620,Z91,U91)</f>
        <v>80</v>
      </c>
      <c r="M91" s="259">
        <v>80</v>
      </c>
      <c r="N91" s="318">
        <v>80</v>
      </c>
      <c r="O91" s="262">
        <v>0</v>
      </c>
      <c r="P91" s="264">
        <v>0</v>
      </c>
      <c r="Q91" s="267">
        <v>0</v>
      </c>
      <c r="R91" s="322">
        <v>0</v>
      </c>
      <c r="S91" s="320">
        <v>80</v>
      </c>
      <c r="T91" s="321">
        <v>80</v>
      </c>
      <c r="U91" s="273">
        <f aca="true" t="shared" si="2" ref="U91:U102">IF(PUNTOSbasicos&gt;971,T91,S91)</f>
        <v>80</v>
      </c>
      <c r="V91" s="273">
        <f aca="true" t="shared" si="3" ref="V91:V102">IF(PUNTOSbasicos&lt;972,M91,N91)</f>
        <v>80</v>
      </c>
      <c r="W91" s="273">
        <f aca="true" t="shared" si="4" ref="W91:W102">IF(PUNTOSbasicos&lt;1170,V91,O91)</f>
        <v>0</v>
      </c>
      <c r="X91" s="273">
        <f aca="true" t="shared" si="5" ref="X91:X102">IF(PUNTOSbasicos&lt;1401,W91,P91)</f>
        <v>0</v>
      </c>
      <c r="Y91" s="273">
        <f aca="true" t="shared" si="6" ref="Y91:Y102">IF(PUNTOSbasicos&lt;1943,X91,Q91)</f>
        <v>0</v>
      </c>
      <c r="Z91" s="273">
        <f aca="true" t="shared" si="7" ref="Z91:Z102">IF(PUNTOSbasicos&lt;=2220,Y91,R91)</f>
        <v>0</v>
      </c>
      <c r="AA91" s="21"/>
      <c r="AB91" s="21"/>
    </row>
    <row r="92" spans="1:28" ht="15" customHeight="1" hidden="1" thickBot="1">
      <c r="A92" s="20"/>
      <c r="B92" s="20"/>
      <c r="C92" s="20"/>
      <c r="D92" s="20"/>
      <c r="E92" s="20"/>
      <c r="F92" s="19"/>
      <c r="I92" s="297"/>
      <c r="J92" s="298"/>
      <c r="K92" s="325">
        <v>0.1</v>
      </c>
      <c r="L92" s="329">
        <f t="shared" si="1"/>
        <v>90</v>
      </c>
      <c r="M92" s="259">
        <v>90</v>
      </c>
      <c r="N92" s="319">
        <v>90</v>
      </c>
      <c r="O92" s="262">
        <v>0</v>
      </c>
      <c r="P92" s="264">
        <v>0</v>
      </c>
      <c r="Q92" s="267">
        <v>0</v>
      </c>
      <c r="R92" s="322">
        <v>0</v>
      </c>
      <c r="S92" s="320">
        <v>90</v>
      </c>
      <c r="T92" s="321">
        <v>90</v>
      </c>
      <c r="U92" s="273">
        <f t="shared" si="2"/>
        <v>90</v>
      </c>
      <c r="V92" s="273">
        <f t="shared" si="3"/>
        <v>90</v>
      </c>
      <c r="W92" s="273">
        <f t="shared" si="4"/>
        <v>0</v>
      </c>
      <c r="X92" s="273">
        <f t="shared" si="5"/>
        <v>0</v>
      </c>
      <c r="Y92" s="273">
        <f t="shared" si="6"/>
        <v>0</v>
      </c>
      <c r="Z92" s="273">
        <f t="shared" si="7"/>
        <v>0</v>
      </c>
      <c r="AA92" s="21"/>
      <c r="AB92" s="21"/>
    </row>
    <row r="93" spans="1:28" ht="18.75" customHeight="1" hidden="1" thickBot="1">
      <c r="A93" s="20"/>
      <c r="B93" s="20"/>
      <c r="C93" s="20"/>
      <c r="D93" s="20"/>
      <c r="E93" s="20"/>
      <c r="F93" s="19"/>
      <c r="I93" s="297"/>
      <c r="J93" s="298"/>
      <c r="K93" s="326">
        <v>0.15</v>
      </c>
      <c r="L93" s="329">
        <f t="shared" si="1"/>
        <v>220</v>
      </c>
      <c r="M93" s="259">
        <v>180</v>
      </c>
      <c r="N93" s="319">
        <v>180</v>
      </c>
      <c r="O93" s="263">
        <v>240</v>
      </c>
      <c r="P93" s="265">
        <v>193</v>
      </c>
      <c r="Q93" s="268">
        <v>180</v>
      </c>
      <c r="R93" s="322">
        <v>0</v>
      </c>
      <c r="S93" s="320">
        <v>220</v>
      </c>
      <c r="T93" s="321">
        <v>220</v>
      </c>
      <c r="U93" s="273">
        <f t="shared" si="2"/>
        <v>220</v>
      </c>
      <c r="V93" s="273">
        <f t="shared" si="3"/>
        <v>180</v>
      </c>
      <c r="W93" s="273">
        <f t="shared" si="4"/>
        <v>240</v>
      </c>
      <c r="X93" s="273">
        <f t="shared" si="5"/>
        <v>193</v>
      </c>
      <c r="Y93" s="273">
        <f t="shared" si="6"/>
        <v>193</v>
      </c>
      <c r="Z93" s="273">
        <f t="shared" si="7"/>
        <v>193</v>
      </c>
      <c r="AA93" s="21"/>
      <c r="AB93" s="21"/>
    </row>
    <row r="94" spans="1:28" ht="15" customHeight="1" hidden="1" thickBot="1">
      <c r="A94" s="20"/>
      <c r="B94" s="20"/>
      <c r="C94" s="20"/>
      <c r="D94" s="20"/>
      <c r="E94" s="20"/>
      <c r="F94" s="19"/>
      <c r="I94" s="297"/>
      <c r="J94" s="298"/>
      <c r="K94" s="326">
        <v>0.3</v>
      </c>
      <c r="L94" s="329">
        <f t="shared" si="1"/>
        <v>350</v>
      </c>
      <c r="M94" s="259">
        <v>225</v>
      </c>
      <c r="N94" s="319">
        <v>195</v>
      </c>
      <c r="O94" s="263">
        <v>240</v>
      </c>
      <c r="P94" s="265">
        <v>193</v>
      </c>
      <c r="Q94" s="268">
        <v>180</v>
      </c>
      <c r="R94" s="322">
        <v>0</v>
      </c>
      <c r="S94" s="320">
        <v>380</v>
      </c>
      <c r="T94" s="321">
        <v>350</v>
      </c>
      <c r="U94" s="273">
        <f t="shared" si="2"/>
        <v>350</v>
      </c>
      <c r="V94" s="273">
        <f t="shared" si="3"/>
        <v>195</v>
      </c>
      <c r="W94" s="273">
        <f t="shared" si="4"/>
        <v>240</v>
      </c>
      <c r="X94" s="273">
        <f t="shared" si="5"/>
        <v>193</v>
      </c>
      <c r="Y94" s="273">
        <f t="shared" si="6"/>
        <v>193</v>
      </c>
      <c r="Z94" s="273">
        <f t="shared" si="7"/>
        <v>193</v>
      </c>
      <c r="AA94" s="21"/>
      <c r="AB94" s="21"/>
    </row>
    <row r="95" spans="1:28" ht="20.25" customHeight="1" hidden="1" thickBot="1">
      <c r="A95" s="20"/>
      <c r="B95" s="20"/>
      <c r="C95" s="20"/>
      <c r="D95" s="20"/>
      <c r="E95" s="20"/>
      <c r="F95" s="19"/>
      <c r="I95" s="297"/>
      <c r="J95" s="298"/>
      <c r="K95" s="326">
        <v>0.4</v>
      </c>
      <c r="L95" s="329">
        <f t="shared" si="1"/>
        <v>400</v>
      </c>
      <c r="M95" s="259">
        <v>250</v>
      </c>
      <c r="N95" s="319">
        <v>210</v>
      </c>
      <c r="O95" s="263">
        <v>250</v>
      </c>
      <c r="P95" s="265">
        <v>200</v>
      </c>
      <c r="Q95" s="268">
        <v>180</v>
      </c>
      <c r="R95" s="322">
        <v>140</v>
      </c>
      <c r="S95" s="320">
        <v>440</v>
      </c>
      <c r="T95" s="321">
        <v>400</v>
      </c>
      <c r="U95" s="273">
        <f t="shared" si="2"/>
        <v>400</v>
      </c>
      <c r="V95" s="273">
        <f t="shared" si="3"/>
        <v>210</v>
      </c>
      <c r="W95" s="273">
        <f t="shared" si="4"/>
        <v>250</v>
      </c>
      <c r="X95" s="273">
        <f t="shared" si="5"/>
        <v>200</v>
      </c>
      <c r="Y95" s="273">
        <f t="shared" si="6"/>
        <v>200</v>
      </c>
      <c r="Z95" s="273">
        <f t="shared" si="7"/>
        <v>200</v>
      </c>
      <c r="AA95" s="21"/>
      <c r="AB95" s="21"/>
    </row>
    <row r="96" spans="1:28" ht="21" customHeight="1" hidden="1" thickBot="1">
      <c r="A96" s="20"/>
      <c r="B96" s="20"/>
      <c r="C96" s="20"/>
      <c r="D96" s="20"/>
      <c r="E96" s="20"/>
      <c r="F96" s="19"/>
      <c r="I96" s="297"/>
      <c r="J96" s="298"/>
      <c r="K96" s="326">
        <v>0.5</v>
      </c>
      <c r="L96" s="329">
        <f t="shared" si="1"/>
        <v>435</v>
      </c>
      <c r="M96" s="259">
        <v>270</v>
      </c>
      <c r="N96" s="319">
        <v>230</v>
      </c>
      <c r="O96" s="263">
        <v>250</v>
      </c>
      <c r="P96" s="258">
        <v>200</v>
      </c>
      <c r="Q96" s="268">
        <v>180</v>
      </c>
      <c r="R96" s="322">
        <v>140</v>
      </c>
      <c r="S96" s="320">
        <v>475</v>
      </c>
      <c r="T96" s="321">
        <v>435</v>
      </c>
      <c r="U96" s="273">
        <f t="shared" si="2"/>
        <v>435</v>
      </c>
      <c r="V96" s="273">
        <f t="shared" si="3"/>
        <v>230</v>
      </c>
      <c r="W96" s="273">
        <f t="shared" si="4"/>
        <v>250</v>
      </c>
      <c r="X96" s="273">
        <f t="shared" si="5"/>
        <v>200</v>
      </c>
      <c r="Y96" s="273">
        <f t="shared" si="6"/>
        <v>200</v>
      </c>
      <c r="Z96" s="273">
        <f t="shared" si="7"/>
        <v>200</v>
      </c>
      <c r="AA96" s="21"/>
      <c r="AB96" s="21"/>
    </row>
    <row r="97" spans="1:28" ht="18.75" customHeight="1" hidden="1" thickBot="1">
      <c r="A97" s="20"/>
      <c r="B97" s="20"/>
      <c r="C97" s="20"/>
      <c r="D97" s="20"/>
      <c r="E97" s="20"/>
      <c r="F97" s="19"/>
      <c r="I97" s="297"/>
      <c r="J97" s="298"/>
      <c r="K97" s="326">
        <v>0.6</v>
      </c>
      <c r="L97" s="329">
        <f t="shared" si="1"/>
        <v>450</v>
      </c>
      <c r="M97" s="259">
        <v>320</v>
      </c>
      <c r="N97" s="319">
        <v>260</v>
      </c>
      <c r="O97" s="263">
        <v>260</v>
      </c>
      <c r="P97" s="258">
        <v>203</v>
      </c>
      <c r="Q97" s="268">
        <v>190</v>
      </c>
      <c r="R97" s="322">
        <v>160</v>
      </c>
      <c r="S97" s="320">
        <v>510</v>
      </c>
      <c r="T97" s="321">
        <v>450</v>
      </c>
      <c r="U97" s="273">
        <f t="shared" si="2"/>
        <v>450</v>
      </c>
      <c r="V97" s="273">
        <f t="shared" si="3"/>
        <v>260</v>
      </c>
      <c r="W97" s="273">
        <f t="shared" si="4"/>
        <v>260</v>
      </c>
      <c r="X97" s="273">
        <f t="shared" si="5"/>
        <v>203</v>
      </c>
      <c r="Y97" s="273">
        <f t="shared" si="6"/>
        <v>203</v>
      </c>
      <c r="Z97" s="273">
        <f t="shared" si="7"/>
        <v>203</v>
      </c>
      <c r="AA97" s="21"/>
      <c r="AB97" s="21"/>
    </row>
    <row r="98" spans="1:28" ht="15" customHeight="1" hidden="1" thickBot="1">
      <c r="A98" s="20"/>
      <c r="B98" s="20"/>
      <c r="C98" s="20"/>
      <c r="D98" s="20"/>
      <c r="E98" s="20"/>
      <c r="F98" s="19"/>
      <c r="I98" s="297"/>
      <c r="J98" s="298"/>
      <c r="K98" s="326">
        <v>0.7</v>
      </c>
      <c r="L98" s="329">
        <f t="shared" si="1"/>
        <v>465</v>
      </c>
      <c r="M98" s="259">
        <v>345</v>
      </c>
      <c r="N98" s="319">
        <v>285</v>
      </c>
      <c r="O98" s="263">
        <v>365</v>
      </c>
      <c r="P98" s="258">
        <v>230</v>
      </c>
      <c r="Q98" s="268">
        <v>190</v>
      </c>
      <c r="R98" s="322">
        <v>160</v>
      </c>
      <c r="S98" s="320">
        <v>525</v>
      </c>
      <c r="T98" s="321">
        <v>465</v>
      </c>
      <c r="U98" s="273">
        <f t="shared" si="2"/>
        <v>465</v>
      </c>
      <c r="V98" s="273">
        <f t="shared" si="3"/>
        <v>285</v>
      </c>
      <c r="W98" s="273">
        <f t="shared" si="4"/>
        <v>365</v>
      </c>
      <c r="X98" s="273">
        <f t="shared" si="5"/>
        <v>230</v>
      </c>
      <c r="Y98" s="273">
        <f t="shared" si="6"/>
        <v>230</v>
      </c>
      <c r="Z98" s="273">
        <f t="shared" si="7"/>
        <v>230</v>
      </c>
      <c r="AA98" s="21"/>
      <c r="AB98" s="21"/>
    </row>
    <row r="99" spans="1:28" ht="18.75" customHeight="1" hidden="1" thickBot="1">
      <c r="A99" s="20"/>
      <c r="B99" s="20"/>
      <c r="C99" s="20"/>
      <c r="D99" s="20"/>
      <c r="E99" s="20"/>
      <c r="F99" s="19"/>
      <c r="I99" s="297"/>
      <c r="J99" s="298"/>
      <c r="K99" s="326">
        <v>0.8</v>
      </c>
      <c r="L99" s="329">
        <f t="shared" si="1"/>
        <v>475</v>
      </c>
      <c r="M99" s="259">
        <v>425</v>
      </c>
      <c r="N99" s="319">
        <v>345</v>
      </c>
      <c r="O99" s="257">
        <v>395</v>
      </c>
      <c r="P99" s="258">
        <v>340</v>
      </c>
      <c r="Q99" s="269">
        <v>280</v>
      </c>
      <c r="R99" s="323">
        <v>180</v>
      </c>
      <c r="S99" s="320">
        <v>555</v>
      </c>
      <c r="T99" s="321">
        <v>475</v>
      </c>
      <c r="U99" s="273">
        <f t="shared" si="2"/>
        <v>475</v>
      </c>
      <c r="V99" s="273">
        <f t="shared" si="3"/>
        <v>345</v>
      </c>
      <c r="W99" s="273">
        <f t="shared" si="4"/>
        <v>395</v>
      </c>
      <c r="X99" s="273">
        <f t="shared" si="5"/>
        <v>340</v>
      </c>
      <c r="Y99" s="273">
        <f t="shared" si="6"/>
        <v>340</v>
      </c>
      <c r="Z99" s="273">
        <f t="shared" si="7"/>
        <v>340</v>
      </c>
      <c r="AA99" s="21"/>
      <c r="AB99" s="21"/>
    </row>
    <row r="100" spans="1:28" ht="15.75" customHeight="1" hidden="1" thickBot="1">
      <c r="A100" s="20"/>
      <c r="B100" s="20"/>
      <c r="C100" s="20"/>
      <c r="D100" s="20"/>
      <c r="E100" s="20"/>
      <c r="F100" s="19"/>
      <c r="I100" s="297"/>
      <c r="J100" s="298"/>
      <c r="K100" s="326">
        <v>1</v>
      </c>
      <c r="L100" s="329">
        <f t="shared" si="1"/>
        <v>490</v>
      </c>
      <c r="M100" s="259">
        <v>535</v>
      </c>
      <c r="N100" s="319">
        <v>435</v>
      </c>
      <c r="O100" s="257">
        <v>410</v>
      </c>
      <c r="P100" s="258">
        <v>330</v>
      </c>
      <c r="Q100" s="269">
        <v>310</v>
      </c>
      <c r="R100" s="323">
        <v>180</v>
      </c>
      <c r="S100" s="320">
        <v>590</v>
      </c>
      <c r="T100" s="321">
        <v>490</v>
      </c>
      <c r="U100" s="273">
        <f t="shared" si="2"/>
        <v>490</v>
      </c>
      <c r="V100" s="273">
        <f t="shared" si="3"/>
        <v>435</v>
      </c>
      <c r="W100" s="273">
        <f t="shared" si="4"/>
        <v>410</v>
      </c>
      <c r="X100" s="273">
        <f t="shared" si="5"/>
        <v>330</v>
      </c>
      <c r="Y100" s="273">
        <f t="shared" si="6"/>
        <v>330</v>
      </c>
      <c r="Z100" s="273">
        <f t="shared" si="7"/>
        <v>330</v>
      </c>
      <c r="AA100" s="21"/>
      <c r="AB100" s="21"/>
    </row>
    <row r="101" spans="1:28" ht="15.75" customHeight="1" hidden="1" thickBot="1">
      <c r="A101" s="20"/>
      <c r="B101" s="20"/>
      <c r="C101" s="20"/>
      <c r="D101" s="20"/>
      <c r="E101" s="20"/>
      <c r="F101" s="19"/>
      <c r="I101" s="297"/>
      <c r="J101" s="298"/>
      <c r="K101" s="326">
        <v>1.1</v>
      </c>
      <c r="L101" s="329">
        <f t="shared" si="1"/>
        <v>505</v>
      </c>
      <c r="M101" s="259">
        <v>605</v>
      </c>
      <c r="N101" s="319">
        <v>495</v>
      </c>
      <c r="O101" s="257">
        <v>430</v>
      </c>
      <c r="P101" s="258">
        <v>330</v>
      </c>
      <c r="Q101" s="269">
        <v>320</v>
      </c>
      <c r="R101" s="323">
        <v>190</v>
      </c>
      <c r="S101" s="320">
        <v>615</v>
      </c>
      <c r="T101" s="321">
        <v>505</v>
      </c>
      <c r="U101" s="273">
        <f t="shared" si="2"/>
        <v>505</v>
      </c>
      <c r="V101" s="273">
        <f t="shared" si="3"/>
        <v>495</v>
      </c>
      <c r="W101" s="273">
        <f t="shared" si="4"/>
        <v>430</v>
      </c>
      <c r="X101" s="273">
        <f t="shared" si="5"/>
        <v>330</v>
      </c>
      <c r="Y101" s="273">
        <f t="shared" si="6"/>
        <v>330</v>
      </c>
      <c r="Z101" s="273">
        <f t="shared" si="7"/>
        <v>330</v>
      </c>
      <c r="AA101" s="21"/>
      <c r="AB101" s="21"/>
    </row>
    <row r="102" spans="1:28" ht="17.25" customHeight="1" hidden="1" thickBot="1">
      <c r="A102" s="20"/>
      <c r="B102" s="20"/>
      <c r="C102" s="20"/>
      <c r="D102" s="20"/>
      <c r="E102" s="20"/>
      <c r="F102" s="19"/>
      <c r="I102" s="297"/>
      <c r="J102" s="298"/>
      <c r="K102" s="327">
        <v>1.2</v>
      </c>
      <c r="L102" s="330">
        <f t="shared" si="1"/>
        <v>510</v>
      </c>
      <c r="M102" s="259">
        <v>620</v>
      </c>
      <c r="N102" s="319">
        <v>510</v>
      </c>
      <c r="O102" s="257">
        <v>480</v>
      </c>
      <c r="P102" s="258">
        <v>335</v>
      </c>
      <c r="Q102" s="269">
        <v>330</v>
      </c>
      <c r="R102" s="323">
        <v>190</v>
      </c>
      <c r="S102" s="320">
        <v>620</v>
      </c>
      <c r="T102" s="321">
        <v>510</v>
      </c>
      <c r="U102" s="273">
        <f t="shared" si="2"/>
        <v>510</v>
      </c>
      <c r="V102" s="273">
        <f t="shared" si="3"/>
        <v>510</v>
      </c>
      <c r="W102" s="273">
        <f t="shared" si="4"/>
        <v>480</v>
      </c>
      <c r="X102" s="273">
        <f t="shared" si="5"/>
        <v>335</v>
      </c>
      <c r="Y102" s="273">
        <f t="shared" si="6"/>
        <v>335</v>
      </c>
      <c r="Z102" s="273">
        <f t="shared" si="7"/>
        <v>335</v>
      </c>
      <c r="AA102" s="21"/>
      <c r="AB102" s="21"/>
    </row>
    <row r="103" spans="1:24" ht="13.5" customHeight="1" hidden="1">
      <c r="A103" s="20"/>
      <c r="B103" s="20"/>
      <c r="C103" s="20"/>
      <c r="D103" s="20"/>
      <c r="E103" s="20"/>
      <c r="F103" s="19"/>
      <c r="I103" s="297"/>
      <c r="J103" s="298"/>
      <c r="R103" s="21"/>
      <c r="W103" s="21"/>
      <c r="X103" s="21"/>
    </row>
    <row r="104" spans="1:24" ht="24" customHeight="1" hidden="1" thickBot="1">
      <c r="A104" s="20"/>
      <c r="B104" s="20"/>
      <c r="C104" s="20"/>
      <c r="D104" s="20"/>
      <c r="E104" s="20"/>
      <c r="F104" s="19"/>
      <c r="I104" s="27"/>
      <c r="J104" s="86"/>
      <c r="N104" s="337" t="s">
        <v>528</v>
      </c>
      <c r="W104" s="21"/>
      <c r="X104" s="21"/>
    </row>
    <row r="105" spans="1:26" ht="12" customHeight="1" hidden="1" thickBot="1" thickTop="1">
      <c r="A105" s="20"/>
      <c r="B105" s="20"/>
      <c r="C105" s="20"/>
      <c r="D105" s="20"/>
      <c r="E105" s="20"/>
      <c r="F105" s="19"/>
      <c r="I105" s="27"/>
      <c r="J105" s="86"/>
      <c r="L105" s="328" t="s">
        <v>516</v>
      </c>
      <c r="M105" s="3" t="s">
        <v>511</v>
      </c>
      <c r="N105" s="3" t="s">
        <v>512</v>
      </c>
      <c r="O105" s="256" t="s">
        <v>481</v>
      </c>
      <c r="P105" s="256" t="s">
        <v>482</v>
      </c>
      <c r="Q105" s="256" t="s">
        <v>484</v>
      </c>
      <c r="R105" s="256" t="s">
        <v>483</v>
      </c>
      <c r="S105" s="256" t="s">
        <v>513</v>
      </c>
      <c r="T105" s="256" t="s">
        <v>514</v>
      </c>
      <c r="U105" s="266" t="s">
        <v>515</v>
      </c>
      <c r="V105" s="266">
        <v>1</v>
      </c>
      <c r="W105" s="266">
        <v>2</v>
      </c>
      <c r="X105" s="266">
        <v>3</v>
      </c>
      <c r="Y105" s="266">
        <v>4</v>
      </c>
      <c r="Z105" s="266">
        <v>5</v>
      </c>
    </row>
    <row r="106" spans="1:26" ht="12" customHeight="1" hidden="1" thickBot="1">
      <c r="A106" s="20"/>
      <c r="B106" s="20"/>
      <c r="C106" s="20"/>
      <c r="D106" s="20"/>
      <c r="E106" s="20"/>
      <c r="F106" s="19"/>
      <c r="I106" s="27"/>
      <c r="J106" s="86"/>
      <c r="K106" s="324">
        <v>0</v>
      </c>
      <c r="L106" s="329">
        <f aca="true" t="shared" si="8" ref="L106:L117">IF(puntosproljor&lt;620,Z106,U106)</f>
        <v>80</v>
      </c>
      <c r="M106" s="259">
        <v>160</v>
      </c>
      <c r="N106" s="318">
        <v>80</v>
      </c>
      <c r="O106" s="262">
        <v>0</v>
      </c>
      <c r="P106" s="264">
        <v>0</v>
      </c>
      <c r="Q106" s="267">
        <v>0</v>
      </c>
      <c r="R106" s="322">
        <v>0</v>
      </c>
      <c r="S106" s="320">
        <v>160</v>
      </c>
      <c r="T106" s="321">
        <v>80</v>
      </c>
      <c r="U106" s="273">
        <f aca="true" t="shared" si="9" ref="U106:U117">IF(PUNTOSbasicos&gt;971,T106,S106)</f>
        <v>80</v>
      </c>
      <c r="V106" s="273">
        <f aca="true" t="shared" si="10" ref="V106:V117">IF(PUNTOSbasicos&lt;972,M106,N106)</f>
        <v>80</v>
      </c>
      <c r="W106" s="273">
        <f aca="true" t="shared" si="11" ref="W106:W117">IF(PUNTOSbasicos&lt;1170,V106,O106)</f>
        <v>0</v>
      </c>
      <c r="X106" s="273">
        <f aca="true" t="shared" si="12" ref="X106:X117">IF(PUNTOSbasicos&lt;1401,W106,P106)</f>
        <v>0</v>
      </c>
      <c r="Y106" s="273">
        <f aca="true" t="shared" si="13" ref="Y106:Y117">IF(PUNTOSbasicos&lt;1943,X106,Q106)</f>
        <v>0</v>
      </c>
      <c r="Z106" s="273">
        <f aca="true" t="shared" si="14" ref="Z106:Z117">IF(PUNTOSbasicos&lt;=2220,Y106,R106)</f>
        <v>0</v>
      </c>
    </row>
    <row r="107" spans="1:26" ht="12" customHeight="1" hidden="1" thickBot="1">
      <c r="A107" s="20"/>
      <c r="B107" s="20"/>
      <c r="C107" s="20"/>
      <c r="D107" s="20"/>
      <c r="E107" s="20"/>
      <c r="F107" s="19"/>
      <c r="I107" s="27"/>
      <c r="J107" s="86"/>
      <c r="K107" s="325">
        <v>0.1</v>
      </c>
      <c r="L107" s="329">
        <f t="shared" si="8"/>
        <v>90</v>
      </c>
      <c r="M107" s="259">
        <v>175</v>
      </c>
      <c r="N107" s="319">
        <v>90</v>
      </c>
      <c r="O107" s="262">
        <v>0</v>
      </c>
      <c r="P107" s="264">
        <v>0</v>
      </c>
      <c r="Q107" s="267">
        <v>0</v>
      </c>
      <c r="R107" s="322">
        <v>0</v>
      </c>
      <c r="S107" s="320">
        <v>175</v>
      </c>
      <c r="T107" s="321">
        <v>90</v>
      </c>
      <c r="U107" s="273">
        <f t="shared" si="9"/>
        <v>90</v>
      </c>
      <c r="V107" s="273">
        <f t="shared" si="10"/>
        <v>90</v>
      </c>
      <c r="W107" s="273">
        <f t="shared" si="11"/>
        <v>0</v>
      </c>
      <c r="X107" s="273">
        <f t="shared" si="12"/>
        <v>0</v>
      </c>
      <c r="Y107" s="273">
        <f t="shared" si="13"/>
        <v>0</v>
      </c>
      <c r="Z107" s="273">
        <f t="shared" si="14"/>
        <v>0</v>
      </c>
    </row>
    <row r="108" spans="1:26" ht="12" customHeight="1" hidden="1" thickBot="1">
      <c r="A108" s="20"/>
      <c r="B108" s="20"/>
      <c r="C108" s="20"/>
      <c r="D108" s="20"/>
      <c r="E108" s="20"/>
      <c r="F108" s="19"/>
      <c r="I108" s="27"/>
      <c r="J108" s="86"/>
      <c r="K108" s="326">
        <v>0.15</v>
      </c>
      <c r="L108" s="329">
        <f t="shared" si="8"/>
        <v>220</v>
      </c>
      <c r="M108" s="259">
        <v>270</v>
      </c>
      <c r="N108" s="319">
        <v>180</v>
      </c>
      <c r="O108" s="263">
        <v>240</v>
      </c>
      <c r="P108" s="265">
        <v>193</v>
      </c>
      <c r="Q108" s="268">
        <v>180</v>
      </c>
      <c r="R108" s="322">
        <v>0</v>
      </c>
      <c r="S108" s="320">
        <v>310</v>
      </c>
      <c r="T108" s="321">
        <v>220</v>
      </c>
      <c r="U108" s="273">
        <f t="shared" si="9"/>
        <v>220</v>
      </c>
      <c r="V108" s="273">
        <f t="shared" si="10"/>
        <v>180</v>
      </c>
      <c r="W108" s="273">
        <f t="shared" si="11"/>
        <v>240</v>
      </c>
      <c r="X108" s="273">
        <f t="shared" si="12"/>
        <v>193</v>
      </c>
      <c r="Y108" s="273">
        <f t="shared" si="13"/>
        <v>193</v>
      </c>
      <c r="Z108" s="273">
        <f t="shared" si="14"/>
        <v>193</v>
      </c>
    </row>
    <row r="109" spans="1:26" ht="12" customHeight="1" hidden="1" thickBot="1">
      <c r="A109" s="20"/>
      <c r="B109" s="20"/>
      <c r="C109" s="20"/>
      <c r="D109" s="20"/>
      <c r="E109" s="20"/>
      <c r="F109" s="342"/>
      <c r="G109" s="338">
        <v>80</v>
      </c>
      <c r="H109" s="339">
        <v>90</v>
      </c>
      <c r="I109" s="339">
        <v>100</v>
      </c>
      <c r="J109" s="343">
        <f>I109+S91</f>
        <v>180</v>
      </c>
      <c r="K109" s="326">
        <v>0.3</v>
      </c>
      <c r="L109" s="329">
        <f t="shared" si="8"/>
        <v>350</v>
      </c>
      <c r="M109" s="259">
        <v>320</v>
      </c>
      <c r="N109" s="319">
        <v>195</v>
      </c>
      <c r="O109" s="263">
        <v>240</v>
      </c>
      <c r="P109" s="265">
        <v>193</v>
      </c>
      <c r="Q109" s="268">
        <v>180</v>
      </c>
      <c r="R109" s="322">
        <v>0</v>
      </c>
      <c r="S109" s="320">
        <v>475</v>
      </c>
      <c r="T109" s="321">
        <v>350</v>
      </c>
      <c r="U109" s="273">
        <f t="shared" si="9"/>
        <v>350</v>
      </c>
      <c r="V109" s="273">
        <f t="shared" si="10"/>
        <v>195</v>
      </c>
      <c r="W109" s="273">
        <f t="shared" si="11"/>
        <v>240</v>
      </c>
      <c r="X109" s="273">
        <f t="shared" si="12"/>
        <v>193</v>
      </c>
      <c r="Y109" s="273">
        <f t="shared" si="13"/>
        <v>193</v>
      </c>
      <c r="Z109" s="273">
        <f t="shared" si="14"/>
        <v>193</v>
      </c>
    </row>
    <row r="110" spans="1:26" ht="12" customHeight="1" hidden="1" thickBot="1">
      <c r="A110" s="20"/>
      <c r="B110" s="20"/>
      <c r="C110" s="20"/>
      <c r="D110" s="20"/>
      <c r="E110" s="20"/>
      <c r="F110" s="340">
        <v>0.1</v>
      </c>
      <c r="G110" s="338">
        <v>85</v>
      </c>
      <c r="H110" s="339">
        <v>95</v>
      </c>
      <c r="I110" s="339">
        <v>105</v>
      </c>
      <c r="J110" s="343">
        <f aca="true" t="shared" si="15" ref="J110:J120">I110+S92</f>
        <v>195</v>
      </c>
      <c r="K110" s="326">
        <v>0.4</v>
      </c>
      <c r="L110" s="329">
        <f t="shared" si="8"/>
        <v>400</v>
      </c>
      <c r="M110" s="259">
        <v>350</v>
      </c>
      <c r="N110" s="319">
        <v>210</v>
      </c>
      <c r="O110" s="263">
        <v>250</v>
      </c>
      <c r="P110" s="265">
        <v>200</v>
      </c>
      <c r="Q110" s="268">
        <v>180</v>
      </c>
      <c r="R110" s="322">
        <v>140</v>
      </c>
      <c r="S110" s="320">
        <v>540</v>
      </c>
      <c r="T110" s="321">
        <v>400</v>
      </c>
      <c r="U110" s="273">
        <f t="shared" si="9"/>
        <v>400</v>
      </c>
      <c r="V110" s="273">
        <f t="shared" si="10"/>
        <v>210</v>
      </c>
      <c r="W110" s="273">
        <f t="shared" si="11"/>
        <v>250</v>
      </c>
      <c r="X110" s="273">
        <f t="shared" si="12"/>
        <v>200</v>
      </c>
      <c r="Y110" s="273">
        <f t="shared" si="13"/>
        <v>200</v>
      </c>
      <c r="Z110" s="273">
        <f t="shared" si="14"/>
        <v>200</v>
      </c>
    </row>
    <row r="111" spans="1:26" ht="12" customHeight="1" hidden="1" thickBot="1">
      <c r="A111" s="20"/>
      <c r="B111" s="20"/>
      <c r="C111" s="20"/>
      <c r="D111" s="20"/>
      <c r="E111" s="20"/>
      <c r="F111" s="340">
        <v>0.15</v>
      </c>
      <c r="G111" s="338">
        <v>90</v>
      </c>
      <c r="H111" s="339">
        <v>100</v>
      </c>
      <c r="I111" s="339">
        <v>110</v>
      </c>
      <c r="J111" s="343">
        <f t="shared" si="15"/>
        <v>330</v>
      </c>
      <c r="K111" s="326">
        <v>0.5</v>
      </c>
      <c r="L111" s="329">
        <f t="shared" si="8"/>
        <v>435</v>
      </c>
      <c r="M111" s="259">
        <v>375</v>
      </c>
      <c r="N111" s="319">
        <v>230</v>
      </c>
      <c r="O111" s="263">
        <v>250</v>
      </c>
      <c r="P111" s="258">
        <v>200</v>
      </c>
      <c r="Q111" s="268">
        <v>180</v>
      </c>
      <c r="R111" s="322">
        <v>140</v>
      </c>
      <c r="S111" s="320">
        <v>580</v>
      </c>
      <c r="T111" s="321">
        <v>435</v>
      </c>
      <c r="U111" s="273">
        <f t="shared" si="9"/>
        <v>435</v>
      </c>
      <c r="V111" s="273">
        <f t="shared" si="10"/>
        <v>230</v>
      </c>
      <c r="W111" s="273">
        <f t="shared" si="11"/>
        <v>250</v>
      </c>
      <c r="X111" s="273">
        <f t="shared" si="12"/>
        <v>200</v>
      </c>
      <c r="Y111" s="273">
        <f t="shared" si="13"/>
        <v>200</v>
      </c>
      <c r="Z111" s="273">
        <f t="shared" si="14"/>
        <v>200</v>
      </c>
    </row>
    <row r="112" spans="1:26" ht="12" customHeight="1" hidden="1" thickBot="1">
      <c r="A112" s="20"/>
      <c r="B112" s="20"/>
      <c r="C112" s="20"/>
      <c r="D112" s="20"/>
      <c r="E112" s="20"/>
      <c r="F112" s="340">
        <v>0.3</v>
      </c>
      <c r="G112" s="338">
        <v>95</v>
      </c>
      <c r="H112" s="339">
        <v>105</v>
      </c>
      <c r="I112" s="339">
        <v>115</v>
      </c>
      <c r="J112" s="343">
        <f t="shared" si="15"/>
        <v>495</v>
      </c>
      <c r="K112" s="326">
        <v>0.6</v>
      </c>
      <c r="L112" s="329">
        <f t="shared" si="8"/>
        <v>450</v>
      </c>
      <c r="M112" s="259">
        <v>430</v>
      </c>
      <c r="N112" s="319">
        <v>260</v>
      </c>
      <c r="O112" s="263">
        <v>260</v>
      </c>
      <c r="P112" s="258">
        <v>203</v>
      </c>
      <c r="Q112" s="268">
        <v>190</v>
      </c>
      <c r="R112" s="322">
        <v>160</v>
      </c>
      <c r="S112" s="320">
        <v>620</v>
      </c>
      <c r="T112" s="321">
        <v>450</v>
      </c>
      <c r="U112" s="273">
        <f t="shared" si="9"/>
        <v>450</v>
      </c>
      <c r="V112" s="273">
        <f t="shared" si="10"/>
        <v>260</v>
      </c>
      <c r="W112" s="273">
        <f t="shared" si="11"/>
        <v>260</v>
      </c>
      <c r="X112" s="273">
        <f t="shared" si="12"/>
        <v>203</v>
      </c>
      <c r="Y112" s="273">
        <f t="shared" si="13"/>
        <v>203</v>
      </c>
      <c r="Z112" s="273">
        <f t="shared" si="14"/>
        <v>203</v>
      </c>
    </row>
    <row r="113" spans="1:26" ht="12" customHeight="1" hidden="1" thickBot="1">
      <c r="A113" s="20"/>
      <c r="B113" s="20"/>
      <c r="C113" s="20"/>
      <c r="D113" s="20"/>
      <c r="E113" s="20"/>
      <c r="F113" s="340">
        <v>0.4</v>
      </c>
      <c r="G113" s="338">
        <v>100</v>
      </c>
      <c r="H113" s="339">
        <v>110</v>
      </c>
      <c r="I113" s="339">
        <v>120</v>
      </c>
      <c r="J113" s="343">
        <f t="shared" si="15"/>
        <v>560</v>
      </c>
      <c r="K113" s="326">
        <v>0.7</v>
      </c>
      <c r="L113" s="329">
        <f t="shared" si="8"/>
        <v>465</v>
      </c>
      <c r="M113" s="259">
        <v>415</v>
      </c>
      <c r="N113" s="319">
        <v>285</v>
      </c>
      <c r="O113" s="263">
        <v>365</v>
      </c>
      <c r="P113" s="258">
        <v>230</v>
      </c>
      <c r="Q113" s="268">
        <v>190</v>
      </c>
      <c r="R113" s="322">
        <v>160</v>
      </c>
      <c r="S113" s="320">
        <v>595</v>
      </c>
      <c r="T113" s="321">
        <v>465</v>
      </c>
      <c r="U113" s="273">
        <f t="shared" si="9"/>
        <v>465</v>
      </c>
      <c r="V113" s="273">
        <f t="shared" si="10"/>
        <v>285</v>
      </c>
      <c r="W113" s="273">
        <f t="shared" si="11"/>
        <v>365</v>
      </c>
      <c r="X113" s="273">
        <f t="shared" si="12"/>
        <v>230</v>
      </c>
      <c r="Y113" s="273">
        <f t="shared" si="13"/>
        <v>230</v>
      </c>
      <c r="Z113" s="273">
        <f t="shared" si="14"/>
        <v>230</v>
      </c>
    </row>
    <row r="114" spans="1:26" ht="12" customHeight="1" hidden="1" thickBot="1">
      <c r="A114" s="20"/>
      <c r="B114" s="20"/>
      <c r="C114" s="20"/>
      <c r="D114" s="20"/>
      <c r="E114" s="20"/>
      <c r="F114" s="340">
        <v>0.5</v>
      </c>
      <c r="G114" s="338">
        <v>105</v>
      </c>
      <c r="H114" s="339">
        <v>115</v>
      </c>
      <c r="I114" s="339">
        <v>125</v>
      </c>
      <c r="J114" s="343">
        <f t="shared" si="15"/>
        <v>600</v>
      </c>
      <c r="K114" s="326">
        <v>0.8</v>
      </c>
      <c r="L114" s="329">
        <f t="shared" si="8"/>
        <v>475</v>
      </c>
      <c r="M114" s="259">
        <v>500</v>
      </c>
      <c r="N114" s="319">
        <v>345</v>
      </c>
      <c r="O114" s="257">
        <v>395</v>
      </c>
      <c r="P114" s="258">
        <v>340</v>
      </c>
      <c r="Q114" s="269">
        <v>280</v>
      </c>
      <c r="R114" s="323">
        <v>180</v>
      </c>
      <c r="S114" s="320">
        <v>630</v>
      </c>
      <c r="T114" s="321">
        <v>475</v>
      </c>
      <c r="U114" s="273">
        <f t="shared" si="9"/>
        <v>475</v>
      </c>
      <c r="V114" s="273">
        <f t="shared" si="10"/>
        <v>345</v>
      </c>
      <c r="W114" s="273">
        <f t="shared" si="11"/>
        <v>395</v>
      </c>
      <c r="X114" s="273">
        <f t="shared" si="12"/>
        <v>340</v>
      </c>
      <c r="Y114" s="273">
        <f t="shared" si="13"/>
        <v>340</v>
      </c>
      <c r="Z114" s="273">
        <f t="shared" si="14"/>
        <v>340</v>
      </c>
    </row>
    <row r="115" spans="1:26" ht="12" customHeight="1" hidden="1" thickBot="1">
      <c r="A115" s="20"/>
      <c r="B115" s="20"/>
      <c r="C115" s="20"/>
      <c r="D115" s="20"/>
      <c r="E115" s="20"/>
      <c r="F115" s="340">
        <v>0.6</v>
      </c>
      <c r="G115" s="338">
        <v>110</v>
      </c>
      <c r="H115" s="339">
        <v>125</v>
      </c>
      <c r="I115" s="339">
        <v>135</v>
      </c>
      <c r="J115" s="343">
        <f t="shared" si="15"/>
        <v>645</v>
      </c>
      <c r="K115" s="326">
        <v>1</v>
      </c>
      <c r="L115" s="329">
        <f t="shared" si="8"/>
        <v>490</v>
      </c>
      <c r="M115" s="259">
        <v>620</v>
      </c>
      <c r="N115" s="319">
        <v>435</v>
      </c>
      <c r="O115" s="257">
        <v>410</v>
      </c>
      <c r="P115" s="258">
        <v>330</v>
      </c>
      <c r="Q115" s="269">
        <v>310</v>
      </c>
      <c r="R115" s="323">
        <v>180</v>
      </c>
      <c r="S115" s="320">
        <v>675</v>
      </c>
      <c r="T115" s="321">
        <v>490</v>
      </c>
      <c r="U115" s="273">
        <f t="shared" si="9"/>
        <v>490</v>
      </c>
      <c r="V115" s="273">
        <f t="shared" si="10"/>
        <v>435</v>
      </c>
      <c r="W115" s="273">
        <f t="shared" si="11"/>
        <v>410</v>
      </c>
      <c r="X115" s="273">
        <f t="shared" si="12"/>
        <v>330</v>
      </c>
      <c r="Y115" s="273">
        <f t="shared" si="13"/>
        <v>330</v>
      </c>
      <c r="Z115" s="273">
        <f t="shared" si="14"/>
        <v>330</v>
      </c>
    </row>
    <row r="116" spans="1:26" ht="12" customHeight="1" hidden="1" thickBot="1">
      <c r="A116" s="20"/>
      <c r="B116" s="20"/>
      <c r="C116" s="20"/>
      <c r="D116" s="20"/>
      <c r="E116" s="20"/>
      <c r="F116" s="340">
        <v>0.7</v>
      </c>
      <c r="G116" s="338">
        <v>70</v>
      </c>
      <c r="H116" s="339">
        <v>80</v>
      </c>
      <c r="I116" s="339">
        <v>85</v>
      </c>
      <c r="J116" s="343">
        <f t="shared" si="15"/>
        <v>610</v>
      </c>
      <c r="K116" s="326">
        <v>1.1</v>
      </c>
      <c r="L116" s="329">
        <f t="shared" si="8"/>
        <v>505</v>
      </c>
      <c r="M116" s="259">
        <v>695</v>
      </c>
      <c r="N116" s="319">
        <v>495</v>
      </c>
      <c r="O116" s="257">
        <v>430</v>
      </c>
      <c r="P116" s="258">
        <v>330</v>
      </c>
      <c r="Q116" s="269">
        <v>320</v>
      </c>
      <c r="R116" s="323">
        <v>190</v>
      </c>
      <c r="S116" s="320">
        <v>705</v>
      </c>
      <c r="T116" s="321">
        <v>505</v>
      </c>
      <c r="U116" s="273">
        <f t="shared" si="9"/>
        <v>505</v>
      </c>
      <c r="V116" s="273">
        <f t="shared" si="10"/>
        <v>495</v>
      </c>
      <c r="W116" s="273">
        <f t="shared" si="11"/>
        <v>430</v>
      </c>
      <c r="X116" s="273">
        <f t="shared" si="12"/>
        <v>330</v>
      </c>
      <c r="Y116" s="273">
        <f t="shared" si="13"/>
        <v>330</v>
      </c>
      <c r="Z116" s="273">
        <f t="shared" si="14"/>
        <v>330</v>
      </c>
    </row>
    <row r="117" spans="1:26" ht="12" customHeight="1" hidden="1" thickBot="1">
      <c r="A117" s="20"/>
      <c r="B117" s="20"/>
      <c r="C117" s="20"/>
      <c r="D117" s="20"/>
      <c r="E117" s="20"/>
      <c r="F117" s="340">
        <v>0.8</v>
      </c>
      <c r="G117" s="338">
        <v>75</v>
      </c>
      <c r="H117" s="339">
        <v>85</v>
      </c>
      <c r="I117" s="339">
        <v>90</v>
      </c>
      <c r="J117" s="343">
        <f t="shared" si="15"/>
        <v>645</v>
      </c>
      <c r="K117" s="327">
        <v>1.2</v>
      </c>
      <c r="L117" s="330">
        <f t="shared" si="8"/>
        <v>510</v>
      </c>
      <c r="M117" s="259">
        <v>715</v>
      </c>
      <c r="N117" s="319">
        <v>510</v>
      </c>
      <c r="O117" s="257">
        <v>480</v>
      </c>
      <c r="P117" s="258">
        <v>335</v>
      </c>
      <c r="Q117" s="269">
        <v>330</v>
      </c>
      <c r="R117" s="323">
        <v>190</v>
      </c>
      <c r="S117" s="320">
        <v>715</v>
      </c>
      <c r="T117" s="321">
        <v>510</v>
      </c>
      <c r="U117" s="273">
        <f t="shared" si="9"/>
        <v>510</v>
      </c>
      <c r="V117" s="273">
        <f t="shared" si="10"/>
        <v>510</v>
      </c>
      <c r="W117" s="273">
        <f t="shared" si="11"/>
        <v>480</v>
      </c>
      <c r="X117" s="273">
        <f t="shared" si="12"/>
        <v>335</v>
      </c>
      <c r="Y117" s="273">
        <f t="shared" si="13"/>
        <v>335</v>
      </c>
      <c r="Z117" s="273">
        <f t="shared" si="14"/>
        <v>335</v>
      </c>
    </row>
    <row r="118" spans="1:24" ht="12" customHeight="1" hidden="1" thickBot="1">
      <c r="A118" s="20"/>
      <c r="B118" s="20"/>
      <c r="C118" s="20"/>
      <c r="D118" s="20"/>
      <c r="E118" s="20"/>
      <c r="F118" s="341" t="s">
        <v>531</v>
      </c>
      <c r="G118" s="338">
        <v>85</v>
      </c>
      <c r="H118" s="339">
        <v>95</v>
      </c>
      <c r="I118" s="339">
        <v>100</v>
      </c>
      <c r="J118" s="343">
        <f t="shared" si="15"/>
        <v>690</v>
      </c>
      <c r="W118" s="21"/>
      <c r="X118" s="21"/>
    </row>
    <row r="119" spans="1:24" ht="27" customHeight="1" hidden="1" thickBot="1">
      <c r="A119" s="20"/>
      <c r="B119" s="20"/>
      <c r="C119" s="20"/>
      <c r="D119" s="20"/>
      <c r="E119" s="20"/>
      <c r="F119" s="340">
        <v>1</v>
      </c>
      <c r="G119" s="338">
        <v>90</v>
      </c>
      <c r="H119" s="339">
        <v>100</v>
      </c>
      <c r="I119" s="339">
        <v>105</v>
      </c>
      <c r="J119" s="343">
        <f t="shared" si="15"/>
        <v>720</v>
      </c>
      <c r="N119" s="337" t="s">
        <v>529</v>
      </c>
      <c r="W119" s="21"/>
      <c r="X119" s="21"/>
    </row>
    <row r="120" spans="1:26" ht="12" customHeight="1" hidden="1" thickBot="1" thickTop="1">
      <c r="A120" s="20"/>
      <c r="B120" s="20"/>
      <c r="C120" s="20"/>
      <c r="D120" s="20"/>
      <c r="E120" s="20"/>
      <c r="F120" s="340">
        <v>1.1</v>
      </c>
      <c r="G120" s="338">
        <v>95</v>
      </c>
      <c r="H120" s="339">
        <v>105</v>
      </c>
      <c r="I120" s="339">
        <v>110</v>
      </c>
      <c r="J120" s="343">
        <f t="shared" si="15"/>
        <v>730</v>
      </c>
      <c r="L120" s="328" t="s">
        <v>516</v>
      </c>
      <c r="M120" s="3" t="s">
        <v>511</v>
      </c>
      <c r="N120" s="3" t="s">
        <v>512</v>
      </c>
      <c r="O120" s="256" t="s">
        <v>481</v>
      </c>
      <c r="P120" s="256" t="s">
        <v>482</v>
      </c>
      <c r="Q120" s="256" t="s">
        <v>484</v>
      </c>
      <c r="R120" s="256" t="s">
        <v>483</v>
      </c>
      <c r="S120" s="256" t="s">
        <v>513</v>
      </c>
      <c r="T120" s="256" t="s">
        <v>514</v>
      </c>
      <c r="U120" s="266" t="s">
        <v>515</v>
      </c>
      <c r="V120" s="266">
        <v>1</v>
      </c>
      <c r="W120" s="266">
        <v>2</v>
      </c>
      <c r="X120" s="266">
        <v>3</v>
      </c>
      <c r="Y120" s="266">
        <v>4</v>
      </c>
      <c r="Z120" s="266">
        <v>5</v>
      </c>
    </row>
    <row r="121" spans="1:26" ht="12" customHeight="1" hidden="1" thickBot="1">
      <c r="A121" s="20"/>
      <c r="B121" s="20"/>
      <c r="C121" s="20"/>
      <c r="D121" s="20"/>
      <c r="E121" s="20"/>
      <c r="F121" s="340">
        <v>1.2</v>
      </c>
      <c r="J121" s="86"/>
      <c r="K121" s="324">
        <v>0</v>
      </c>
      <c r="L121" s="329">
        <f aca="true" t="shared" si="16" ref="L121:L132">IF(puntosproljor&lt;620,Z121,U121)</f>
        <v>80</v>
      </c>
      <c r="M121" s="259">
        <v>170</v>
      </c>
      <c r="N121" s="318">
        <v>80</v>
      </c>
      <c r="O121" s="262">
        <v>0</v>
      </c>
      <c r="P121" s="264">
        <v>0</v>
      </c>
      <c r="Q121" s="267">
        <v>0</v>
      </c>
      <c r="R121" s="322">
        <v>0</v>
      </c>
      <c r="S121" s="320">
        <v>170</v>
      </c>
      <c r="T121" s="321">
        <v>80</v>
      </c>
      <c r="U121" s="273">
        <f aca="true" t="shared" si="17" ref="U121:U132">IF(PUNTOSbasicos&gt;971,T121,S121)</f>
        <v>80</v>
      </c>
      <c r="V121" s="273">
        <f aca="true" t="shared" si="18" ref="V121:V132">IF(PUNTOSbasicos&lt;972,M121,N121)</f>
        <v>80</v>
      </c>
      <c r="W121" s="273">
        <f aca="true" t="shared" si="19" ref="W121:W132">IF(PUNTOSbasicos&lt;1170,V121,O121)</f>
        <v>0</v>
      </c>
      <c r="X121" s="273">
        <f aca="true" t="shared" si="20" ref="X121:X132">IF(PUNTOSbasicos&lt;1401,W121,P121)</f>
        <v>0</v>
      </c>
      <c r="Y121" s="273">
        <f aca="true" t="shared" si="21" ref="Y121:Y132">IF(PUNTOSbasicos&lt;1943,X121,Q121)</f>
        <v>0</v>
      </c>
      <c r="Z121" s="273">
        <f aca="true" t="shared" si="22" ref="Z121:Z132">IF(PUNTOSbasicos&lt;=2220,Y121,R121)</f>
        <v>0</v>
      </c>
    </row>
    <row r="122" spans="1:26" ht="12" customHeight="1" hidden="1" thickBot="1">
      <c r="A122" s="20"/>
      <c r="B122" s="20"/>
      <c r="C122" s="20"/>
      <c r="D122" s="20"/>
      <c r="E122" s="20"/>
      <c r="F122" s="19"/>
      <c r="I122" s="27"/>
      <c r="J122" s="86"/>
      <c r="K122" s="325">
        <v>0.1</v>
      </c>
      <c r="L122" s="329">
        <f t="shared" si="16"/>
        <v>90</v>
      </c>
      <c r="M122" s="259">
        <v>185</v>
      </c>
      <c r="N122" s="319">
        <v>90</v>
      </c>
      <c r="O122" s="262">
        <v>0</v>
      </c>
      <c r="P122" s="264">
        <v>0</v>
      </c>
      <c r="Q122" s="267">
        <v>0</v>
      </c>
      <c r="R122" s="322">
        <v>0</v>
      </c>
      <c r="S122" s="320">
        <v>185</v>
      </c>
      <c r="T122" s="321">
        <v>90</v>
      </c>
      <c r="U122" s="273">
        <f t="shared" si="17"/>
        <v>90</v>
      </c>
      <c r="V122" s="273">
        <f t="shared" si="18"/>
        <v>90</v>
      </c>
      <c r="W122" s="273">
        <f t="shared" si="19"/>
        <v>0</v>
      </c>
      <c r="X122" s="273">
        <f t="shared" si="20"/>
        <v>0</v>
      </c>
      <c r="Y122" s="273">
        <f t="shared" si="21"/>
        <v>0</v>
      </c>
      <c r="Z122" s="273">
        <f t="shared" si="22"/>
        <v>0</v>
      </c>
    </row>
    <row r="123" spans="1:26" ht="12" customHeight="1" hidden="1" thickBot="1">
      <c r="A123" s="20"/>
      <c r="B123" s="20"/>
      <c r="C123" s="20"/>
      <c r="D123" s="20"/>
      <c r="E123" s="20"/>
      <c r="F123" s="19"/>
      <c r="I123" s="27"/>
      <c r="J123" s="86"/>
      <c r="K123" s="326">
        <v>0.15</v>
      </c>
      <c r="L123" s="329">
        <f t="shared" si="16"/>
        <v>220</v>
      </c>
      <c r="M123" s="259">
        <v>280</v>
      </c>
      <c r="N123" s="319">
        <v>180</v>
      </c>
      <c r="O123" s="263">
        <v>240</v>
      </c>
      <c r="P123" s="265">
        <v>193</v>
      </c>
      <c r="Q123" s="268">
        <v>180</v>
      </c>
      <c r="R123" s="322">
        <v>0</v>
      </c>
      <c r="S123" s="320">
        <v>320</v>
      </c>
      <c r="T123" s="321">
        <v>220</v>
      </c>
      <c r="U123" s="273">
        <f t="shared" si="17"/>
        <v>220</v>
      </c>
      <c r="V123" s="273">
        <f t="shared" si="18"/>
        <v>180</v>
      </c>
      <c r="W123" s="273">
        <f t="shared" si="19"/>
        <v>240</v>
      </c>
      <c r="X123" s="273">
        <f t="shared" si="20"/>
        <v>193</v>
      </c>
      <c r="Y123" s="273">
        <f t="shared" si="21"/>
        <v>193</v>
      </c>
      <c r="Z123" s="273">
        <f t="shared" si="22"/>
        <v>193</v>
      </c>
    </row>
    <row r="124" spans="1:26" ht="12" customHeight="1" hidden="1" thickBot="1">
      <c r="A124" s="20"/>
      <c r="B124" s="20"/>
      <c r="C124" s="20"/>
      <c r="D124" s="20"/>
      <c r="E124" s="20"/>
      <c r="F124" s="19"/>
      <c r="I124" s="27"/>
      <c r="J124" s="86"/>
      <c r="K124" s="326">
        <v>0.3</v>
      </c>
      <c r="L124" s="329">
        <f t="shared" si="16"/>
        <v>350</v>
      </c>
      <c r="M124" s="259">
        <v>330</v>
      </c>
      <c r="N124" s="319">
        <v>195</v>
      </c>
      <c r="O124" s="263">
        <v>240</v>
      </c>
      <c r="P124" s="265">
        <v>193</v>
      </c>
      <c r="Q124" s="268">
        <v>180</v>
      </c>
      <c r="R124" s="322">
        <v>0</v>
      </c>
      <c r="S124" s="320">
        <v>485</v>
      </c>
      <c r="T124" s="321">
        <v>350</v>
      </c>
      <c r="U124" s="273">
        <f t="shared" si="17"/>
        <v>350</v>
      </c>
      <c r="V124" s="273">
        <f t="shared" si="18"/>
        <v>195</v>
      </c>
      <c r="W124" s="273">
        <f t="shared" si="19"/>
        <v>240</v>
      </c>
      <c r="X124" s="273">
        <f t="shared" si="20"/>
        <v>193</v>
      </c>
      <c r="Y124" s="273">
        <f t="shared" si="21"/>
        <v>193</v>
      </c>
      <c r="Z124" s="273">
        <f t="shared" si="22"/>
        <v>193</v>
      </c>
    </row>
    <row r="125" spans="1:26" ht="12" customHeight="1" hidden="1" thickBot="1">
      <c r="A125" s="20"/>
      <c r="B125" s="20"/>
      <c r="C125" s="20"/>
      <c r="D125" s="20"/>
      <c r="E125" s="20"/>
      <c r="F125" s="19"/>
      <c r="I125" s="27"/>
      <c r="J125" s="86"/>
      <c r="K125" s="326">
        <v>0.4</v>
      </c>
      <c r="L125" s="329">
        <f t="shared" si="16"/>
        <v>400</v>
      </c>
      <c r="M125" s="259">
        <v>360</v>
      </c>
      <c r="N125" s="319">
        <v>210</v>
      </c>
      <c r="O125" s="263">
        <v>250</v>
      </c>
      <c r="P125" s="265">
        <v>200</v>
      </c>
      <c r="Q125" s="268">
        <v>180</v>
      </c>
      <c r="R125" s="322">
        <v>140</v>
      </c>
      <c r="S125" s="320">
        <v>550</v>
      </c>
      <c r="T125" s="321">
        <v>400</v>
      </c>
      <c r="U125" s="273">
        <f t="shared" si="17"/>
        <v>400</v>
      </c>
      <c r="V125" s="273">
        <f t="shared" si="18"/>
        <v>210</v>
      </c>
      <c r="W125" s="273">
        <f t="shared" si="19"/>
        <v>250</v>
      </c>
      <c r="X125" s="273">
        <f t="shared" si="20"/>
        <v>200</v>
      </c>
      <c r="Y125" s="273">
        <f t="shared" si="21"/>
        <v>200</v>
      </c>
      <c r="Z125" s="273">
        <f t="shared" si="22"/>
        <v>200</v>
      </c>
    </row>
    <row r="126" spans="1:26" ht="12" customHeight="1" hidden="1" thickBot="1">
      <c r="A126" s="20"/>
      <c r="B126" s="20"/>
      <c r="C126" s="20"/>
      <c r="D126" s="20"/>
      <c r="E126" s="20"/>
      <c r="F126" s="19"/>
      <c r="I126" s="27"/>
      <c r="J126" s="86"/>
      <c r="K126" s="326">
        <v>0.5</v>
      </c>
      <c r="L126" s="329">
        <f t="shared" si="16"/>
        <v>435</v>
      </c>
      <c r="M126" s="259">
        <v>385</v>
      </c>
      <c r="N126" s="319">
        <v>230</v>
      </c>
      <c r="O126" s="263">
        <v>250</v>
      </c>
      <c r="P126" s="258">
        <v>200</v>
      </c>
      <c r="Q126" s="268">
        <v>180</v>
      </c>
      <c r="R126" s="322">
        <v>140</v>
      </c>
      <c r="S126" s="320">
        <v>590</v>
      </c>
      <c r="T126" s="321">
        <v>435</v>
      </c>
      <c r="U126" s="273">
        <f t="shared" si="17"/>
        <v>435</v>
      </c>
      <c r="V126" s="273">
        <f t="shared" si="18"/>
        <v>230</v>
      </c>
      <c r="W126" s="273">
        <f t="shared" si="19"/>
        <v>250</v>
      </c>
      <c r="X126" s="273">
        <f t="shared" si="20"/>
        <v>200</v>
      </c>
      <c r="Y126" s="273">
        <f t="shared" si="21"/>
        <v>200</v>
      </c>
      <c r="Z126" s="273">
        <f t="shared" si="22"/>
        <v>200</v>
      </c>
    </row>
    <row r="127" spans="1:26" ht="12" customHeight="1" hidden="1" thickBot="1">
      <c r="A127" s="20"/>
      <c r="B127" s="20"/>
      <c r="C127" s="20"/>
      <c r="D127" s="20"/>
      <c r="E127" s="20"/>
      <c r="F127" s="19"/>
      <c r="I127" s="27"/>
      <c r="J127" s="86"/>
      <c r="K127" s="326">
        <v>0.6</v>
      </c>
      <c r="L127" s="329">
        <f t="shared" si="16"/>
        <v>450</v>
      </c>
      <c r="M127" s="259">
        <v>445</v>
      </c>
      <c r="N127" s="319">
        <v>260</v>
      </c>
      <c r="O127" s="263">
        <v>260</v>
      </c>
      <c r="P127" s="258">
        <v>203</v>
      </c>
      <c r="Q127" s="268">
        <v>190</v>
      </c>
      <c r="R127" s="322">
        <v>160</v>
      </c>
      <c r="S127" s="320">
        <v>635</v>
      </c>
      <c r="T127" s="321">
        <v>450</v>
      </c>
      <c r="U127" s="273">
        <f t="shared" si="17"/>
        <v>450</v>
      </c>
      <c r="V127" s="273">
        <f t="shared" si="18"/>
        <v>260</v>
      </c>
      <c r="W127" s="273">
        <f t="shared" si="19"/>
        <v>260</v>
      </c>
      <c r="X127" s="273">
        <f t="shared" si="20"/>
        <v>203</v>
      </c>
      <c r="Y127" s="273">
        <f t="shared" si="21"/>
        <v>203</v>
      </c>
      <c r="Z127" s="273">
        <f t="shared" si="22"/>
        <v>203</v>
      </c>
    </row>
    <row r="128" spans="1:26" ht="12" customHeight="1" hidden="1" thickBot="1">
      <c r="A128" s="20"/>
      <c r="B128" s="20"/>
      <c r="C128" s="20"/>
      <c r="D128" s="20"/>
      <c r="E128" s="20"/>
      <c r="F128" s="19"/>
      <c r="I128" s="27"/>
      <c r="J128" s="86"/>
      <c r="K128" s="326">
        <v>0.7</v>
      </c>
      <c r="L128" s="329">
        <f t="shared" si="16"/>
        <v>465</v>
      </c>
      <c r="M128" s="259">
        <v>425</v>
      </c>
      <c r="N128" s="319">
        <v>285</v>
      </c>
      <c r="O128" s="263">
        <v>365</v>
      </c>
      <c r="P128" s="258">
        <v>230</v>
      </c>
      <c r="Q128" s="268">
        <v>190</v>
      </c>
      <c r="R128" s="322">
        <v>160</v>
      </c>
      <c r="S128" s="320">
        <v>605</v>
      </c>
      <c r="T128" s="321">
        <v>465</v>
      </c>
      <c r="U128" s="273">
        <f t="shared" si="17"/>
        <v>465</v>
      </c>
      <c r="V128" s="273">
        <f t="shared" si="18"/>
        <v>285</v>
      </c>
      <c r="W128" s="273">
        <f t="shared" si="19"/>
        <v>365</v>
      </c>
      <c r="X128" s="273">
        <f t="shared" si="20"/>
        <v>230</v>
      </c>
      <c r="Y128" s="273">
        <f t="shared" si="21"/>
        <v>230</v>
      </c>
      <c r="Z128" s="273">
        <f t="shared" si="22"/>
        <v>230</v>
      </c>
    </row>
    <row r="129" spans="1:26" ht="12" customHeight="1" hidden="1" thickBot="1">
      <c r="A129" s="20"/>
      <c r="B129" s="20"/>
      <c r="C129" s="20"/>
      <c r="D129" s="20"/>
      <c r="E129" s="20"/>
      <c r="F129" s="19"/>
      <c r="I129" s="27"/>
      <c r="J129" s="86"/>
      <c r="K129" s="326">
        <v>0.8</v>
      </c>
      <c r="L129" s="329">
        <f t="shared" si="16"/>
        <v>475</v>
      </c>
      <c r="M129" s="259">
        <v>510</v>
      </c>
      <c r="N129" s="319">
        <v>345</v>
      </c>
      <c r="O129" s="257">
        <v>395</v>
      </c>
      <c r="P129" s="258">
        <v>340</v>
      </c>
      <c r="Q129" s="269">
        <v>280</v>
      </c>
      <c r="R129" s="323">
        <v>180</v>
      </c>
      <c r="S129" s="320">
        <v>640</v>
      </c>
      <c r="T129" s="321">
        <v>475</v>
      </c>
      <c r="U129" s="273">
        <f t="shared" si="17"/>
        <v>475</v>
      </c>
      <c r="V129" s="273">
        <f t="shared" si="18"/>
        <v>345</v>
      </c>
      <c r="W129" s="273">
        <f t="shared" si="19"/>
        <v>395</v>
      </c>
      <c r="X129" s="273">
        <f t="shared" si="20"/>
        <v>340</v>
      </c>
      <c r="Y129" s="273">
        <f t="shared" si="21"/>
        <v>340</v>
      </c>
      <c r="Z129" s="273">
        <f t="shared" si="22"/>
        <v>340</v>
      </c>
    </row>
    <row r="130" spans="1:26" ht="12" customHeight="1" hidden="1" thickBot="1">
      <c r="A130" s="20"/>
      <c r="B130" s="20"/>
      <c r="C130" s="20"/>
      <c r="D130" s="20"/>
      <c r="E130" s="20"/>
      <c r="F130" s="19"/>
      <c r="I130" s="27"/>
      <c r="J130" s="86"/>
      <c r="K130" s="326">
        <v>1</v>
      </c>
      <c r="L130" s="329">
        <f t="shared" si="16"/>
        <v>490</v>
      </c>
      <c r="M130" s="259">
        <v>630</v>
      </c>
      <c r="N130" s="319">
        <v>435</v>
      </c>
      <c r="O130" s="257">
        <v>410</v>
      </c>
      <c r="P130" s="258">
        <v>330</v>
      </c>
      <c r="Q130" s="269">
        <v>310</v>
      </c>
      <c r="R130" s="323">
        <v>180</v>
      </c>
      <c r="S130" s="320">
        <v>685</v>
      </c>
      <c r="T130" s="321">
        <v>490</v>
      </c>
      <c r="U130" s="273">
        <f t="shared" si="17"/>
        <v>490</v>
      </c>
      <c r="V130" s="273">
        <f t="shared" si="18"/>
        <v>435</v>
      </c>
      <c r="W130" s="273">
        <f t="shared" si="19"/>
        <v>410</v>
      </c>
      <c r="X130" s="273">
        <f t="shared" si="20"/>
        <v>330</v>
      </c>
      <c r="Y130" s="273">
        <f t="shared" si="21"/>
        <v>330</v>
      </c>
      <c r="Z130" s="273">
        <f t="shared" si="22"/>
        <v>330</v>
      </c>
    </row>
    <row r="131" spans="1:26" ht="12" customHeight="1" hidden="1" thickBot="1">
      <c r="A131" s="20"/>
      <c r="B131" s="20"/>
      <c r="C131" s="20"/>
      <c r="D131" s="20"/>
      <c r="E131" s="20"/>
      <c r="F131" s="19"/>
      <c r="I131" s="27"/>
      <c r="J131" s="86"/>
      <c r="K131" s="326">
        <v>1.1</v>
      </c>
      <c r="L131" s="329">
        <f t="shared" si="16"/>
        <v>505</v>
      </c>
      <c r="M131" s="259">
        <v>705</v>
      </c>
      <c r="N131" s="319">
        <v>495</v>
      </c>
      <c r="O131" s="257">
        <v>430</v>
      </c>
      <c r="P131" s="258">
        <v>330</v>
      </c>
      <c r="Q131" s="269">
        <v>320</v>
      </c>
      <c r="R131" s="323">
        <v>190</v>
      </c>
      <c r="S131" s="320">
        <v>715</v>
      </c>
      <c r="T131" s="321">
        <v>505</v>
      </c>
      <c r="U131" s="273">
        <f t="shared" si="17"/>
        <v>505</v>
      </c>
      <c r="V131" s="273">
        <f t="shared" si="18"/>
        <v>495</v>
      </c>
      <c r="W131" s="273">
        <f t="shared" si="19"/>
        <v>430</v>
      </c>
      <c r="X131" s="273">
        <f t="shared" si="20"/>
        <v>330</v>
      </c>
      <c r="Y131" s="273">
        <f t="shared" si="21"/>
        <v>330</v>
      </c>
      <c r="Z131" s="273">
        <f t="shared" si="22"/>
        <v>330</v>
      </c>
    </row>
    <row r="132" spans="1:26" ht="12" customHeight="1" hidden="1" thickBot="1">
      <c r="A132" s="20"/>
      <c r="B132" s="20"/>
      <c r="C132" s="20"/>
      <c r="D132" s="20"/>
      <c r="E132" s="20"/>
      <c r="F132" s="19"/>
      <c r="I132" s="27"/>
      <c r="J132" s="86"/>
      <c r="K132" s="327">
        <v>1.2</v>
      </c>
      <c r="L132" s="330">
        <f t="shared" si="16"/>
        <v>510</v>
      </c>
      <c r="M132" s="259">
        <v>725</v>
      </c>
      <c r="N132" s="319">
        <v>510</v>
      </c>
      <c r="O132" s="257">
        <v>480</v>
      </c>
      <c r="P132" s="258">
        <v>335</v>
      </c>
      <c r="Q132" s="269">
        <v>330</v>
      </c>
      <c r="R132" s="323">
        <v>190</v>
      </c>
      <c r="S132" s="320">
        <v>725</v>
      </c>
      <c r="T132" s="321">
        <v>510</v>
      </c>
      <c r="U132" s="273">
        <f t="shared" si="17"/>
        <v>510</v>
      </c>
      <c r="V132" s="273">
        <f t="shared" si="18"/>
        <v>510</v>
      </c>
      <c r="W132" s="273">
        <f t="shared" si="19"/>
        <v>480</v>
      </c>
      <c r="X132" s="273">
        <f t="shared" si="20"/>
        <v>335</v>
      </c>
      <c r="Y132" s="273">
        <f t="shared" si="21"/>
        <v>335</v>
      </c>
      <c r="Z132" s="273">
        <f t="shared" si="22"/>
        <v>335</v>
      </c>
    </row>
    <row r="133" spans="1:24" ht="12" customHeight="1" hidden="1">
      <c r="A133" s="20"/>
      <c r="B133" s="20"/>
      <c r="C133" s="20"/>
      <c r="D133" s="20"/>
      <c r="E133" s="20"/>
      <c r="F133" s="19"/>
      <c r="I133" s="27"/>
      <c r="J133" s="86"/>
      <c r="W133" s="21"/>
      <c r="X133" s="21"/>
    </row>
    <row r="134" spans="1:24" ht="25.5" customHeight="1" hidden="1" thickBot="1">
      <c r="A134" s="20"/>
      <c r="B134" s="20"/>
      <c r="C134" s="20"/>
      <c r="D134" s="20"/>
      <c r="E134" s="20"/>
      <c r="F134" s="19"/>
      <c r="I134" s="27"/>
      <c r="J134" s="86"/>
      <c r="N134" s="337" t="s">
        <v>530</v>
      </c>
      <c r="W134" s="21"/>
      <c r="X134" s="21"/>
    </row>
    <row r="135" spans="1:26" ht="12" customHeight="1" hidden="1" thickBot="1" thickTop="1">
      <c r="A135" s="20"/>
      <c r="B135" s="20"/>
      <c r="C135" s="20"/>
      <c r="D135" s="20"/>
      <c r="E135" s="20"/>
      <c r="F135" s="19"/>
      <c r="I135" s="27"/>
      <c r="J135" s="86"/>
      <c r="L135" s="328" t="s">
        <v>516</v>
      </c>
      <c r="M135" s="3" t="s">
        <v>511</v>
      </c>
      <c r="N135" s="3" t="s">
        <v>512</v>
      </c>
      <c r="O135" s="256" t="s">
        <v>481</v>
      </c>
      <c r="P135" s="256" t="s">
        <v>482</v>
      </c>
      <c r="Q135" s="256" t="s">
        <v>484</v>
      </c>
      <c r="R135" s="256" t="s">
        <v>483</v>
      </c>
      <c r="S135" s="256" t="s">
        <v>513</v>
      </c>
      <c r="T135" s="256" t="s">
        <v>514</v>
      </c>
      <c r="U135" s="266" t="s">
        <v>515</v>
      </c>
      <c r="V135" s="266">
        <v>1</v>
      </c>
      <c r="W135" s="266">
        <v>2</v>
      </c>
      <c r="X135" s="266">
        <v>3</v>
      </c>
      <c r="Y135" s="266">
        <v>4</v>
      </c>
      <c r="Z135" s="266">
        <v>5</v>
      </c>
    </row>
    <row r="136" spans="1:26" ht="12" customHeight="1" hidden="1" thickBot="1">
      <c r="A136" s="20"/>
      <c r="B136" s="20"/>
      <c r="C136" s="20"/>
      <c r="D136" s="20"/>
      <c r="E136" s="20"/>
      <c r="F136" s="19"/>
      <c r="I136" s="27"/>
      <c r="J136" s="86"/>
      <c r="K136" s="324">
        <v>0</v>
      </c>
      <c r="L136" s="329">
        <f aca="true" t="shared" si="23" ref="L136:L147">IF(puntosproljor&lt;620,Z136,U136)</f>
        <v>80</v>
      </c>
      <c r="M136" s="259">
        <v>180</v>
      </c>
      <c r="N136" s="318">
        <v>80</v>
      </c>
      <c r="O136" s="262">
        <v>0</v>
      </c>
      <c r="P136" s="264">
        <v>0</v>
      </c>
      <c r="Q136" s="267">
        <v>0</v>
      </c>
      <c r="R136" s="322">
        <v>0</v>
      </c>
      <c r="S136" s="320">
        <v>180</v>
      </c>
      <c r="T136" s="321">
        <v>80</v>
      </c>
      <c r="U136" s="273">
        <f aca="true" t="shared" si="24" ref="U136:U147">IF(PUNTOSbasicos&gt;971,T136,S136)</f>
        <v>80</v>
      </c>
      <c r="V136" s="273">
        <f aca="true" t="shared" si="25" ref="V136:V147">IF(PUNTOSbasicos&lt;972,M136,N136)</f>
        <v>80</v>
      </c>
      <c r="W136" s="273">
        <f aca="true" t="shared" si="26" ref="W136:W147">IF(PUNTOSbasicos&lt;1170,V136,O136)</f>
        <v>0</v>
      </c>
      <c r="X136" s="273">
        <f aca="true" t="shared" si="27" ref="X136:X147">IF(PUNTOSbasicos&lt;1401,W136,P136)</f>
        <v>0</v>
      </c>
      <c r="Y136" s="273">
        <f aca="true" t="shared" si="28" ref="Y136:Y147">IF(PUNTOSbasicos&lt;1943,X136,Q136)</f>
        <v>0</v>
      </c>
      <c r="Z136" s="273">
        <f aca="true" t="shared" si="29" ref="Z136:Z147">IF(PUNTOSbasicos&lt;=2220,Y136,R136)</f>
        <v>0</v>
      </c>
    </row>
    <row r="137" spans="1:26" ht="12" customHeight="1" hidden="1" thickBot="1">
      <c r="A137" s="20"/>
      <c r="B137" s="20"/>
      <c r="C137" s="20"/>
      <c r="D137" s="20"/>
      <c r="E137" s="20"/>
      <c r="F137" s="19"/>
      <c r="I137" s="27"/>
      <c r="J137" s="86"/>
      <c r="K137" s="325">
        <v>0.1</v>
      </c>
      <c r="L137" s="329">
        <f t="shared" si="23"/>
        <v>90</v>
      </c>
      <c r="M137" s="259">
        <v>195</v>
      </c>
      <c r="N137" s="319">
        <v>90</v>
      </c>
      <c r="O137" s="262">
        <v>0</v>
      </c>
      <c r="P137" s="264">
        <v>0</v>
      </c>
      <c r="Q137" s="267">
        <v>0</v>
      </c>
      <c r="R137" s="322">
        <v>0</v>
      </c>
      <c r="S137" s="320">
        <v>195</v>
      </c>
      <c r="T137" s="321">
        <v>90</v>
      </c>
      <c r="U137" s="273">
        <f t="shared" si="24"/>
        <v>90</v>
      </c>
      <c r="V137" s="273">
        <f t="shared" si="25"/>
        <v>90</v>
      </c>
      <c r="W137" s="273">
        <f t="shared" si="26"/>
        <v>0</v>
      </c>
      <c r="X137" s="273">
        <f t="shared" si="27"/>
        <v>0</v>
      </c>
      <c r="Y137" s="273">
        <f t="shared" si="28"/>
        <v>0</v>
      </c>
      <c r="Z137" s="273">
        <f t="shared" si="29"/>
        <v>0</v>
      </c>
    </row>
    <row r="138" spans="1:26" ht="12" customHeight="1" hidden="1" thickBot="1">
      <c r="A138" s="20"/>
      <c r="B138" s="20"/>
      <c r="C138" s="20"/>
      <c r="D138" s="20"/>
      <c r="E138" s="20"/>
      <c r="F138" s="19"/>
      <c r="I138" s="27"/>
      <c r="J138" s="86"/>
      <c r="K138" s="326">
        <v>0.15</v>
      </c>
      <c r="L138" s="329">
        <f t="shared" si="23"/>
        <v>220</v>
      </c>
      <c r="M138" s="259">
        <v>290</v>
      </c>
      <c r="N138" s="319">
        <v>180</v>
      </c>
      <c r="O138" s="263">
        <v>240</v>
      </c>
      <c r="P138" s="265">
        <v>193</v>
      </c>
      <c r="Q138" s="268">
        <v>180</v>
      </c>
      <c r="R138" s="322">
        <v>0</v>
      </c>
      <c r="S138" s="320">
        <v>330</v>
      </c>
      <c r="T138" s="321">
        <v>220</v>
      </c>
      <c r="U138" s="273">
        <f t="shared" si="24"/>
        <v>220</v>
      </c>
      <c r="V138" s="273">
        <f t="shared" si="25"/>
        <v>180</v>
      </c>
      <c r="W138" s="273">
        <f t="shared" si="26"/>
        <v>240</v>
      </c>
      <c r="X138" s="273">
        <f t="shared" si="27"/>
        <v>193</v>
      </c>
      <c r="Y138" s="273">
        <f t="shared" si="28"/>
        <v>193</v>
      </c>
      <c r="Z138" s="273">
        <f t="shared" si="29"/>
        <v>193</v>
      </c>
    </row>
    <row r="139" spans="1:26" ht="12" customHeight="1" hidden="1" thickBot="1">
      <c r="A139" s="20"/>
      <c r="B139" s="20"/>
      <c r="C139" s="20"/>
      <c r="D139" s="20"/>
      <c r="E139" s="20"/>
      <c r="F139" s="19"/>
      <c r="I139" s="27"/>
      <c r="J139" s="86"/>
      <c r="K139" s="326">
        <v>0.3</v>
      </c>
      <c r="L139" s="329">
        <f t="shared" si="23"/>
        <v>350</v>
      </c>
      <c r="M139" s="259">
        <v>340</v>
      </c>
      <c r="N139" s="319">
        <v>195</v>
      </c>
      <c r="O139" s="263">
        <v>240</v>
      </c>
      <c r="P139" s="265">
        <v>193</v>
      </c>
      <c r="Q139" s="268">
        <v>180</v>
      </c>
      <c r="R139" s="322">
        <v>0</v>
      </c>
      <c r="S139" s="320">
        <v>495</v>
      </c>
      <c r="T139" s="321">
        <v>350</v>
      </c>
      <c r="U139" s="273">
        <f t="shared" si="24"/>
        <v>350</v>
      </c>
      <c r="V139" s="273">
        <f t="shared" si="25"/>
        <v>195</v>
      </c>
      <c r="W139" s="273">
        <f t="shared" si="26"/>
        <v>240</v>
      </c>
      <c r="X139" s="273">
        <f t="shared" si="27"/>
        <v>193</v>
      </c>
      <c r="Y139" s="273">
        <f t="shared" si="28"/>
        <v>193</v>
      </c>
      <c r="Z139" s="273">
        <f t="shared" si="29"/>
        <v>193</v>
      </c>
    </row>
    <row r="140" spans="1:26" ht="12" customHeight="1" hidden="1" thickBot="1">
      <c r="A140" s="20"/>
      <c r="B140" s="20"/>
      <c r="C140" s="20"/>
      <c r="D140" s="20"/>
      <c r="E140" s="20"/>
      <c r="F140" s="19"/>
      <c r="I140" s="27"/>
      <c r="J140" s="86"/>
      <c r="K140" s="326">
        <v>0.4</v>
      </c>
      <c r="L140" s="329">
        <f t="shared" si="23"/>
        <v>400</v>
      </c>
      <c r="M140" s="259">
        <v>370</v>
      </c>
      <c r="N140" s="319">
        <v>210</v>
      </c>
      <c r="O140" s="263">
        <v>250</v>
      </c>
      <c r="P140" s="265">
        <v>200</v>
      </c>
      <c r="Q140" s="268">
        <v>180</v>
      </c>
      <c r="R140" s="322">
        <v>140</v>
      </c>
      <c r="S140" s="320">
        <v>560</v>
      </c>
      <c r="T140" s="321">
        <v>400</v>
      </c>
      <c r="U140" s="273">
        <f t="shared" si="24"/>
        <v>400</v>
      </c>
      <c r="V140" s="273">
        <f t="shared" si="25"/>
        <v>210</v>
      </c>
      <c r="W140" s="273">
        <f t="shared" si="26"/>
        <v>250</v>
      </c>
      <c r="X140" s="273">
        <f t="shared" si="27"/>
        <v>200</v>
      </c>
      <c r="Y140" s="273">
        <f t="shared" si="28"/>
        <v>200</v>
      </c>
      <c r="Z140" s="273">
        <f t="shared" si="29"/>
        <v>200</v>
      </c>
    </row>
    <row r="141" spans="1:26" ht="12" customHeight="1" hidden="1" thickBot="1">
      <c r="A141" s="20"/>
      <c r="B141" s="20"/>
      <c r="C141" s="20"/>
      <c r="D141" s="20"/>
      <c r="E141" s="20"/>
      <c r="F141" s="19"/>
      <c r="I141" s="27"/>
      <c r="J141" s="86"/>
      <c r="K141" s="326">
        <v>0.5</v>
      </c>
      <c r="L141" s="329">
        <f t="shared" si="23"/>
        <v>435</v>
      </c>
      <c r="M141" s="259">
        <v>395</v>
      </c>
      <c r="N141" s="319">
        <v>230</v>
      </c>
      <c r="O141" s="263">
        <v>250</v>
      </c>
      <c r="P141" s="258">
        <v>200</v>
      </c>
      <c r="Q141" s="268">
        <v>180</v>
      </c>
      <c r="R141" s="322">
        <v>140</v>
      </c>
      <c r="S141" s="320">
        <v>600</v>
      </c>
      <c r="T141" s="321">
        <v>435</v>
      </c>
      <c r="U141" s="273">
        <f t="shared" si="24"/>
        <v>435</v>
      </c>
      <c r="V141" s="273">
        <f t="shared" si="25"/>
        <v>230</v>
      </c>
      <c r="W141" s="273">
        <f t="shared" si="26"/>
        <v>250</v>
      </c>
      <c r="X141" s="273">
        <f t="shared" si="27"/>
        <v>200</v>
      </c>
      <c r="Y141" s="273">
        <f t="shared" si="28"/>
        <v>200</v>
      </c>
      <c r="Z141" s="273">
        <f t="shared" si="29"/>
        <v>200</v>
      </c>
    </row>
    <row r="142" spans="1:26" ht="12" customHeight="1" hidden="1" thickBot="1">
      <c r="A142" s="20"/>
      <c r="B142" s="20"/>
      <c r="C142" s="20"/>
      <c r="D142" s="20"/>
      <c r="E142" s="20"/>
      <c r="F142" s="19"/>
      <c r="I142" s="27"/>
      <c r="J142" s="86"/>
      <c r="K142" s="326">
        <v>0.6</v>
      </c>
      <c r="L142" s="329">
        <f t="shared" si="23"/>
        <v>450</v>
      </c>
      <c r="M142" s="259">
        <v>455</v>
      </c>
      <c r="N142" s="319">
        <v>260</v>
      </c>
      <c r="O142" s="263">
        <v>260</v>
      </c>
      <c r="P142" s="258">
        <v>203</v>
      </c>
      <c r="Q142" s="268">
        <v>190</v>
      </c>
      <c r="R142" s="322">
        <v>160</v>
      </c>
      <c r="S142" s="320">
        <v>645</v>
      </c>
      <c r="T142" s="321">
        <v>450</v>
      </c>
      <c r="U142" s="273">
        <f t="shared" si="24"/>
        <v>450</v>
      </c>
      <c r="V142" s="273">
        <f t="shared" si="25"/>
        <v>260</v>
      </c>
      <c r="W142" s="273">
        <f t="shared" si="26"/>
        <v>260</v>
      </c>
      <c r="X142" s="273">
        <f t="shared" si="27"/>
        <v>203</v>
      </c>
      <c r="Y142" s="273">
        <f t="shared" si="28"/>
        <v>203</v>
      </c>
      <c r="Z142" s="273">
        <f t="shared" si="29"/>
        <v>203</v>
      </c>
    </row>
    <row r="143" spans="1:26" ht="12" customHeight="1" hidden="1" thickBot="1">
      <c r="A143" s="20"/>
      <c r="B143" s="20"/>
      <c r="C143" s="20"/>
      <c r="D143" s="20"/>
      <c r="E143" s="20"/>
      <c r="F143" s="19"/>
      <c r="I143" s="27"/>
      <c r="J143" s="86"/>
      <c r="K143" s="326">
        <v>0.7</v>
      </c>
      <c r="L143" s="329">
        <f t="shared" si="23"/>
        <v>465</v>
      </c>
      <c r="M143" s="259">
        <v>430</v>
      </c>
      <c r="N143" s="319">
        <v>285</v>
      </c>
      <c r="O143" s="263">
        <v>365</v>
      </c>
      <c r="P143" s="258">
        <v>230</v>
      </c>
      <c r="Q143" s="268">
        <v>190</v>
      </c>
      <c r="R143" s="322">
        <v>160</v>
      </c>
      <c r="S143" s="320">
        <v>610</v>
      </c>
      <c r="T143" s="321">
        <v>465</v>
      </c>
      <c r="U143" s="273">
        <f t="shared" si="24"/>
        <v>465</v>
      </c>
      <c r="V143" s="273">
        <f t="shared" si="25"/>
        <v>285</v>
      </c>
      <c r="W143" s="273">
        <f t="shared" si="26"/>
        <v>365</v>
      </c>
      <c r="X143" s="273">
        <f t="shared" si="27"/>
        <v>230</v>
      </c>
      <c r="Y143" s="273">
        <f t="shared" si="28"/>
        <v>230</v>
      </c>
      <c r="Z143" s="273">
        <f t="shared" si="29"/>
        <v>230</v>
      </c>
    </row>
    <row r="144" spans="1:26" ht="12" customHeight="1" hidden="1" thickBot="1">
      <c r="A144" s="20"/>
      <c r="B144" s="20"/>
      <c r="C144" s="20"/>
      <c r="D144" s="20"/>
      <c r="E144" s="20"/>
      <c r="F144" s="19"/>
      <c r="I144" s="27"/>
      <c r="J144" s="86"/>
      <c r="K144" s="326">
        <v>0.8</v>
      </c>
      <c r="L144" s="329">
        <f t="shared" si="23"/>
        <v>475</v>
      </c>
      <c r="M144" s="259">
        <v>515</v>
      </c>
      <c r="N144" s="319">
        <v>345</v>
      </c>
      <c r="O144" s="257">
        <v>395</v>
      </c>
      <c r="P144" s="258">
        <v>340</v>
      </c>
      <c r="Q144" s="269">
        <v>280</v>
      </c>
      <c r="R144" s="323">
        <v>180</v>
      </c>
      <c r="S144" s="320">
        <v>645</v>
      </c>
      <c r="T144" s="321">
        <v>475</v>
      </c>
      <c r="U144" s="273">
        <f t="shared" si="24"/>
        <v>475</v>
      </c>
      <c r="V144" s="273">
        <f t="shared" si="25"/>
        <v>345</v>
      </c>
      <c r="W144" s="273">
        <f t="shared" si="26"/>
        <v>395</v>
      </c>
      <c r="X144" s="273">
        <f t="shared" si="27"/>
        <v>340</v>
      </c>
      <c r="Y144" s="273">
        <f t="shared" si="28"/>
        <v>340</v>
      </c>
      <c r="Z144" s="273">
        <f t="shared" si="29"/>
        <v>340</v>
      </c>
    </row>
    <row r="145" spans="1:26" ht="12" customHeight="1" hidden="1" thickBot="1">
      <c r="A145" s="20"/>
      <c r="B145" s="20"/>
      <c r="C145" s="20"/>
      <c r="D145" s="20"/>
      <c r="E145" s="20"/>
      <c r="F145" s="19"/>
      <c r="I145" s="27"/>
      <c r="J145" s="86"/>
      <c r="K145" s="326">
        <v>1</v>
      </c>
      <c r="L145" s="329">
        <f t="shared" si="23"/>
        <v>490</v>
      </c>
      <c r="M145" s="259">
        <v>635</v>
      </c>
      <c r="N145" s="319">
        <v>435</v>
      </c>
      <c r="O145" s="257">
        <v>410</v>
      </c>
      <c r="P145" s="258">
        <v>330</v>
      </c>
      <c r="Q145" s="269">
        <v>310</v>
      </c>
      <c r="R145" s="323">
        <v>180</v>
      </c>
      <c r="S145" s="320">
        <v>690</v>
      </c>
      <c r="T145" s="321">
        <v>490</v>
      </c>
      <c r="U145" s="273">
        <f t="shared" si="24"/>
        <v>490</v>
      </c>
      <c r="V145" s="273">
        <f t="shared" si="25"/>
        <v>435</v>
      </c>
      <c r="W145" s="273">
        <f t="shared" si="26"/>
        <v>410</v>
      </c>
      <c r="X145" s="273">
        <f t="shared" si="27"/>
        <v>330</v>
      </c>
      <c r="Y145" s="273">
        <f t="shared" si="28"/>
        <v>330</v>
      </c>
      <c r="Z145" s="273">
        <f t="shared" si="29"/>
        <v>330</v>
      </c>
    </row>
    <row r="146" spans="1:26" ht="12" customHeight="1" hidden="1" thickBot="1">
      <c r="A146" s="20"/>
      <c r="B146" s="20"/>
      <c r="C146" s="20"/>
      <c r="D146" s="20"/>
      <c r="E146" s="20"/>
      <c r="F146" s="19"/>
      <c r="I146" s="27"/>
      <c r="J146" s="86"/>
      <c r="K146" s="326">
        <v>1.1</v>
      </c>
      <c r="L146" s="329">
        <f t="shared" si="23"/>
        <v>505</v>
      </c>
      <c r="M146" s="259">
        <v>710</v>
      </c>
      <c r="N146" s="319">
        <v>495</v>
      </c>
      <c r="O146" s="257">
        <v>430</v>
      </c>
      <c r="P146" s="258">
        <v>330</v>
      </c>
      <c r="Q146" s="269">
        <v>320</v>
      </c>
      <c r="R146" s="323">
        <v>190</v>
      </c>
      <c r="S146" s="320">
        <v>720</v>
      </c>
      <c r="T146" s="321">
        <v>505</v>
      </c>
      <c r="U146" s="273">
        <f t="shared" si="24"/>
        <v>505</v>
      </c>
      <c r="V146" s="273">
        <f t="shared" si="25"/>
        <v>495</v>
      </c>
      <c r="W146" s="273">
        <f t="shared" si="26"/>
        <v>430</v>
      </c>
      <c r="X146" s="273">
        <f t="shared" si="27"/>
        <v>330</v>
      </c>
      <c r="Y146" s="273">
        <f t="shared" si="28"/>
        <v>330</v>
      </c>
      <c r="Z146" s="273">
        <f t="shared" si="29"/>
        <v>330</v>
      </c>
    </row>
    <row r="147" spans="1:26" ht="12" customHeight="1" hidden="1" thickBot="1">
      <c r="A147" s="20"/>
      <c r="B147" s="20"/>
      <c r="C147" s="20"/>
      <c r="D147" s="20"/>
      <c r="E147" s="20"/>
      <c r="F147" s="19"/>
      <c r="I147" s="27"/>
      <c r="J147" s="86"/>
      <c r="K147" s="327">
        <v>1.2</v>
      </c>
      <c r="L147" s="330">
        <f t="shared" si="23"/>
        <v>510</v>
      </c>
      <c r="M147" s="259">
        <v>730</v>
      </c>
      <c r="N147" s="319">
        <v>510</v>
      </c>
      <c r="O147" s="257">
        <v>480</v>
      </c>
      <c r="P147" s="258">
        <v>335</v>
      </c>
      <c r="Q147" s="269">
        <v>330</v>
      </c>
      <c r="R147" s="323">
        <v>190</v>
      </c>
      <c r="S147" s="320">
        <v>730</v>
      </c>
      <c r="T147" s="321">
        <v>510</v>
      </c>
      <c r="U147" s="273">
        <f t="shared" si="24"/>
        <v>510</v>
      </c>
      <c r="V147" s="273">
        <f t="shared" si="25"/>
        <v>510</v>
      </c>
      <c r="W147" s="273">
        <f t="shared" si="26"/>
        <v>480</v>
      </c>
      <c r="X147" s="273">
        <f t="shared" si="27"/>
        <v>335</v>
      </c>
      <c r="Y147" s="273">
        <f t="shared" si="28"/>
        <v>335</v>
      </c>
      <c r="Z147" s="273">
        <f t="shared" si="29"/>
        <v>335</v>
      </c>
    </row>
    <row r="148" spans="1:24" ht="12" customHeight="1" hidden="1">
      <c r="A148" s="20"/>
      <c r="B148" s="20"/>
      <c r="C148" s="20"/>
      <c r="D148" s="20"/>
      <c r="E148" s="20"/>
      <c r="F148" s="19"/>
      <c r="I148" s="27"/>
      <c r="J148" s="86"/>
      <c r="W148" s="21"/>
      <c r="X148" s="21"/>
    </row>
    <row r="149" spans="1:24" ht="12" customHeight="1" hidden="1">
      <c r="A149" s="20"/>
      <c r="B149" s="20"/>
      <c r="C149" s="20"/>
      <c r="D149" s="20"/>
      <c r="E149" s="20"/>
      <c r="F149" s="19"/>
      <c r="I149" s="27"/>
      <c r="J149" s="86"/>
      <c r="W149" s="21"/>
      <c r="X149" s="21"/>
    </row>
    <row r="150" spans="1:24" ht="12" customHeight="1" hidden="1">
      <c r="A150" s="20"/>
      <c r="B150" s="20"/>
      <c r="C150" s="20"/>
      <c r="D150" s="20"/>
      <c r="E150" s="20"/>
      <c r="F150" s="19"/>
      <c r="I150" s="27"/>
      <c r="J150" s="86"/>
      <c r="W150" s="21"/>
      <c r="X150" s="21"/>
    </row>
    <row r="151" spans="1:24" ht="12" customHeight="1" hidden="1">
      <c r="A151" s="20"/>
      <c r="B151" s="20"/>
      <c r="C151" s="20"/>
      <c r="D151" s="20"/>
      <c r="E151" s="20"/>
      <c r="F151" s="19"/>
      <c r="I151" s="27"/>
      <c r="J151" s="86"/>
      <c r="W151" s="21"/>
      <c r="X151" s="21"/>
    </row>
    <row r="152" spans="1:24" ht="19.5" customHeight="1">
      <c r="A152" s="20"/>
      <c r="B152" s="20"/>
      <c r="C152" s="20"/>
      <c r="D152" s="20"/>
      <c r="E152" s="20"/>
      <c r="F152" s="19"/>
      <c r="I152" s="27"/>
      <c r="J152" s="86"/>
      <c r="W152" s="21"/>
      <c r="X152" s="21"/>
    </row>
    <row r="153" spans="1:6" ht="13.5" customHeight="1">
      <c r="A153" s="345"/>
      <c r="B153" s="346"/>
      <c r="C153" s="347"/>
      <c r="D153" s="346"/>
      <c r="E153" s="346"/>
      <c r="F153" s="346"/>
    </row>
    <row r="154" spans="1:8" ht="14.25" customHeight="1">
      <c r="A154" s="348"/>
      <c r="B154" s="348"/>
      <c r="C154" s="401"/>
      <c r="D154" s="401"/>
      <c r="E154" s="401"/>
      <c r="F154" s="401"/>
      <c r="G154" s="401"/>
      <c r="H154" s="401"/>
    </row>
    <row r="155" spans="1:4" ht="12.75">
      <c r="A155" s="344"/>
      <c r="B155" s="344"/>
      <c r="C155" s="344"/>
      <c r="D155" s="344"/>
    </row>
    <row r="156" spans="1:6" ht="12.75">
      <c r="A156" s="148"/>
      <c r="B156" s="148"/>
      <c r="C156" s="148"/>
      <c r="D156" s="148"/>
      <c r="E156" s="148"/>
      <c r="F156" s="148"/>
    </row>
    <row r="157" spans="4:13" ht="27">
      <c r="D157" s="383" t="s">
        <v>376</v>
      </c>
      <c r="F157" s="147"/>
      <c r="I157" s="13"/>
      <c r="J157" s="21"/>
      <c r="K157" s="27"/>
      <c r="L157" s="149"/>
      <c r="M157" s="13"/>
    </row>
    <row r="158" spans="4:13" ht="20.25">
      <c r="D158" s="146"/>
      <c r="F158" s="147"/>
      <c r="J158" s="27"/>
      <c r="K158" s="27"/>
      <c r="L158" s="149"/>
      <c r="M158" s="13"/>
    </row>
    <row r="159" spans="2:10" ht="12.75">
      <c r="B159" s="150" t="s">
        <v>68</v>
      </c>
      <c r="C159" s="150" t="s">
        <v>375</v>
      </c>
      <c r="D159" s="150" t="s">
        <v>374</v>
      </c>
      <c r="E159" s="150" t="s">
        <v>372</v>
      </c>
      <c r="F159" s="150" t="s">
        <v>373</v>
      </c>
      <c r="G159" s="335" t="s">
        <v>526</v>
      </c>
      <c r="J159" s="27"/>
    </row>
    <row r="160" spans="2:7" ht="13.5" thickBot="1">
      <c r="B160" s="224">
        <v>808</v>
      </c>
      <c r="C160" s="151">
        <f>LOOKUP(B160,Cargos!A3:A314,Cargos!C3:C314)</f>
        <v>1942</v>
      </c>
      <c r="D160" s="151">
        <f>LOOKUP(B160,Cargos!A3:A314,Cargos!E3:E314)</f>
        <v>0</v>
      </c>
      <c r="E160" s="151">
        <f>LOOKUP(B160,Cargos!A3:A314,Cargos!F3:F314)</f>
        <v>0</v>
      </c>
      <c r="F160" s="150">
        <f>LOOKUP(B160,Cargos!A3:A314,Cargos!G3:G314)</f>
        <v>669</v>
      </c>
      <c r="G160" s="150">
        <f>LOOKUP(B160,Cargos!A3:A314,[0]!puntoscompbasico)</f>
        <v>43</v>
      </c>
    </row>
    <row r="161" spans="2:6" ht="19.5" customHeight="1" thickBot="1">
      <c r="B161" s="152" t="s">
        <v>438</v>
      </c>
      <c r="C161" s="79"/>
      <c r="D161" s="111" t="str">
        <f>LOOKUP(B160,Cargos!A3:A314,Cargos!B3:B314)</f>
        <v> DIRECTOR 1ERA CATEGORIA JORNADA COMPLETA</v>
      </c>
      <c r="E161" s="79"/>
      <c r="F161" s="157"/>
    </row>
    <row r="162" spans="2:13" ht="20.25">
      <c r="B162" s="237" t="s">
        <v>439</v>
      </c>
      <c r="E162" s="146"/>
      <c r="K162" s="27"/>
      <c r="L162" s="149"/>
      <c r="M162" s="13"/>
    </row>
    <row r="163" spans="4:13" ht="21" thickBot="1">
      <c r="D163" s="146"/>
      <c r="F163" s="147"/>
      <c r="J163" s="27"/>
      <c r="K163" s="27"/>
      <c r="L163" s="149"/>
      <c r="M163" s="13"/>
    </row>
    <row r="164" spans="3:13" ht="16.5" thickBot="1">
      <c r="C164" s="191" t="s">
        <v>403</v>
      </c>
      <c r="D164" s="79"/>
      <c r="E164" s="88">
        <v>24</v>
      </c>
      <c r="G164" s="290" t="s">
        <v>401</v>
      </c>
      <c r="H164" s="291">
        <f>IF(E166&gt;921,1,0)</f>
        <v>1</v>
      </c>
      <c r="I164" s="197"/>
      <c r="J164" s="13"/>
      <c r="K164" s="13"/>
      <c r="L164" s="13"/>
      <c r="M164" s="13"/>
    </row>
    <row r="165" spans="3:16" ht="16.5" thickBot="1">
      <c r="C165" s="19"/>
      <c r="D165" s="19"/>
      <c r="E165" s="153">
        <f>LOOKUP(E164,I79:I90,J79:J90)</f>
        <v>1.2</v>
      </c>
      <c r="J165" s="13"/>
      <c r="K165" s="13"/>
      <c r="L165" s="13"/>
      <c r="M165" s="13"/>
      <c r="P165" s="301"/>
    </row>
    <row r="166" spans="3:13" ht="18.75" thickBot="1">
      <c r="C166" s="154" t="s">
        <v>5</v>
      </c>
      <c r="D166" s="154"/>
      <c r="E166" s="155">
        <f>C160</f>
        <v>1942</v>
      </c>
      <c r="F166" s="156" t="s">
        <v>411</v>
      </c>
      <c r="G166" s="157"/>
      <c r="H166" s="251">
        <f>F160+E160</f>
        <v>669</v>
      </c>
      <c r="J166" s="13"/>
      <c r="K166" s="13"/>
      <c r="L166" s="13"/>
      <c r="M166" s="13"/>
    </row>
    <row r="167" spans="3:13" ht="15.75">
      <c r="C167" s="19"/>
      <c r="D167" s="19"/>
      <c r="E167" s="158"/>
      <c r="H167" s="19"/>
      <c r="J167" s="13"/>
      <c r="K167" s="13"/>
      <c r="L167" s="13"/>
      <c r="M167" s="13"/>
    </row>
    <row r="168" spans="2:4" ht="18.75" thickBot="1">
      <c r="B168" s="13"/>
      <c r="C168" s="276" t="s">
        <v>527</v>
      </c>
      <c r="D168" s="13"/>
    </row>
    <row r="169" spans="2:8" ht="13.5" thickBot="1">
      <c r="B169" s="172" t="s">
        <v>449</v>
      </c>
      <c r="C169" s="247" t="s">
        <v>448</v>
      </c>
      <c r="D169" s="247" t="s">
        <v>404</v>
      </c>
      <c r="E169" s="247" t="s">
        <v>405</v>
      </c>
      <c r="F169" s="248" t="s">
        <v>406</v>
      </c>
      <c r="G169" s="353"/>
      <c r="H169" s="353"/>
    </row>
    <row r="170" spans="2:8" ht="12.75">
      <c r="B170" s="244" t="s">
        <v>381</v>
      </c>
      <c r="C170" s="211"/>
      <c r="D170" s="245" t="s">
        <v>382</v>
      </c>
      <c r="E170" s="246">
        <f>E166*indicedic08</f>
        <v>1361.7304000000001</v>
      </c>
      <c r="F170" s="165"/>
      <c r="G170" s="354"/>
      <c r="H170" s="354"/>
    </row>
    <row r="171" spans="2:8" ht="12.75">
      <c r="B171" s="244" t="s">
        <v>548</v>
      </c>
      <c r="C171" s="211"/>
      <c r="D171" s="245" t="s">
        <v>518</v>
      </c>
      <c r="E171" s="246">
        <f>compbasico*indicedic08</f>
        <v>30.151600000000002</v>
      </c>
      <c r="F171" s="165"/>
      <c r="G171" s="354"/>
      <c r="H171" s="354"/>
    </row>
    <row r="172" spans="2:8" ht="12.75">
      <c r="B172" s="85" t="s">
        <v>385</v>
      </c>
      <c r="C172" s="84"/>
      <c r="D172" s="162" t="s">
        <v>412</v>
      </c>
      <c r="E172" s="126">
        <f>LOOKUP(C173,porant,cod06cargosdic08)</f>
        <v>510</v>
      </c>
      <c r="F172" s="91"/>
      <c r="G172" s="354"/>
      <c r="H172" s="354"/>
    </row>
    <row r="173" spans="2:8" ht="12.75">
      <c r="B173" s="163" t="s">
        <v>380</v>
      </c>
      <c r="C173" s="164">
        <f>E165</f>
        <v>1.2</v>
      </c>
      <c r="D173" s="110" t="s">
        <v>0</v>
      </c>
      <c r="E173" s="161">
        <f>(E170+E171+E176+E177)*C173</f>
        <v>2358.2580000000003</v>
      </c>
      <c r="F173" s="165"/>
      <c r="G173" s="354"/>
      <c r="H173" s="354"/>
    </row>
    <row r="174" spans="2:8" ht="12.75">
      <c r="B174" s="85" t="s">
        <v>386</v>
      </c>
      <c r="C174" s="84"/>
      <c r="D174" s="162" t="s">
        <v>413</v>
      </c>
      <c r="E174" s="126">
        <f>E172*0.07</f>
        <v>35.7</v>
      </c>
      <c r="F174" s="91"/>
      <c r="G174" s="354"/>
      <c r="H174" s="354"/>
    </row>
    <row r="175" spans="2:8" ht="12.75">
      <c r="B175" s="166" t="s">
        <v>383</v>
      </c>
      <c r="C175" s="110">
        <v>0.07</v>
      </c>
      <c r="D175" s="110" t="s">
        <v>414</v>
      </c>
      <c r="E175" s="161">
        <f>(E170+E171+E173+E176+E177+E178)*C175</f>
        <v>302.64311000000004</v>
      </c>
      <c r="F175" s="165"/>
      <c r="G175" s="354"/>
      <c r="H175" s="354"/>
    </row>
    <row r="176" spans="2:8" ht="12.75">
      <c r="B176" s="159" t="s">
        <v>379</v>
      </c>
      <c r="C176" s="160"/>
      <c r="D176" s="162" t="s">
        <v>395</v>
      </c>
      <c r="E176" s="161">
        <f>puntosproljor*proljordic08</f>
        <v>573.333</v>
      </c>
      <c r="F176" s="165"/>
      <c r="G176" s="354"/>
      <c r="H176" s="354"/>
    </row>
    <row r="177" spans="2:8" ht="12.75">
      <c r="B177" s="159" t="s">
        <v>378</v>
      </c>
      <c r="C177" s="160"/>
      <c r="D177" s="110" t="s">
        <v>396</v>
      </c>
      <c r="E177" s="161">
        <f>D160*indicedic08</f>
        <v>0</v>
      </c>
      <c r="F177" s="165"/>
      <c r="G177" s="354"/>
      <c r="H177" s="354"/>
    </row>
    <row r="178" spans="2:8" ht="15">
      <c r="B178" s="159" t="s">
        <v>377</v>
      </c>
      <c r="C178" s="402">
        <v>0</v>
      </c>
      <c r="D178" s="110" t="s">
        <v>452</v>
      </c>
      <c r="E178" s="167">
        <f>(E170+E171+E176+E177)*C178</f>
        <v>0</v>
      </c>
      <c r="F178" s="168"/>
      <c r="G178" s="354"/>
      <c r="H178" s="354"/>
    </row>
    <row r="179" spans="2:8" ht="12.75">
      <c r="B179" s="166" t="s">
        <v>384</v>
      </c>
      <c r="C179" s="160"/>
      <c r="D179" s="242" t="s">
        <v>401</v>
      </c>
      <c r="E179" s="243">
        <f>IF(S166&lt;1300,IF(E170+E171+E173+E176+E177+E175+F187+F188+F189+0.196*F186+((E172+E178)*0.20972)-E178*0.07+E182+E184&gt;(salminimojul08),0,(salminimojul08)-(E170+E171+E173+E176+E177+E175+F187+F188+F189+0.196*F186+((E172+E178)*0.20972)-E178*0.07+E182+E184)),0)</f>
        <v>0</v>
      </c>
      <c r="F179" s="240"/>
      <c r="G179" s="354"/>
      <c r="H179" s="354"/>
    </row>
    <row r="180" spans="2:8" ht="16.5" thickBot="1">
      <c r="B180" s="169" t="s">
        <v>397</v>
      </c>
      <c r="C180" s="170" t="s">
        <v>398</v>
      </c>
      <c r="D180" s="127"/>
      <c r="E180" s="404">
        <v>0</v>
      </c>
      <c r="F180" s="238"/>
      <c r="G180" s="354"/>
      <c r="H180" s="354"/>
    </row>
    <row r="181" spans="2:8" ht="16.5" thickBot="1">
      <c r="B181" s="169"/>
      <c r="C181" s="171"/>
      <c r="D181" s="172" t="s">
        <v>400</v>
      </c>
      <c r="E181" s="173">
        <f>SUM(E170:E180)</f>
        <v>5171.81611</v>
      </c>
      <c r="F181" s="239"/>
      <c r="G181" s="354"/>
      <c r="H181" s="354"/>
    </row>
    <row r="182" spans="2:8" ht="15.75">
      <c r="B182" s="163" t="s">
        <v>387</v>
      </c>
      <c r="C182" s="252">
        <v>1</v>
      </c>
      <c r="D182" s="174" t="s">
        <v>399</v>
      </c>
      <c r="E182" s="253">
        <f>IF(puntosproljor&lt;620,110,220)*C182</f>
        <v>220</v>
      </c>
      <c r="F182" s="238"/>
      <c r="G182" s="354"/>
      <c r="H182" s="354"/>
    </row>
    <row r="183" spans="2:8" ht="15.75">
      <c r="B183" s="163" t="s">
        <v>393</v>
      </c>
      <c r="C183" s="252"/>
      <c r="D183" s="170" t="s">
        <v>402</v>
      </c>
      <c r="E183" s="403">
        <v>0</v>
      </c>
      <c r="F183" s="238"/>
      <c r="G183" s="354"/>
      <c r="H183" s="354"/>
    </row>
    <row r="184" spans="2:8" ht="16.5" thickBot="1">
      <c r="B184" s="163" t="s">
        <v>388</v>
      </c>
      <c r="C184" s="252">
        <v>1</v>
      </c>
      <c r="D184" s="170" t="s">
        <v>394</v>
      </c>
      <c r="E184" s="254">
        <f>IF(puntosproljor&lt;620,100,200)*C184</f>
        <v>200</v>
      </c>
      <c r="F184" s="238"/>
      <c r="G184" s="354"/>
      <c r="H184" s="354"/>
    </row>
    <row r="185" spans="2:8" ht="16.5" thickBot="1">
      <c r="B185" s="169"/>
      <c r="C185" s="175"/>
      <c r="D185" s="176" t="s">
        <v>1</v>
      </c>
      <c r="E185" s="177">
        <f>E181+E182+E183+E184</f>
        <v>5591.81611</v>
      </c>
      <c r="F185" s="178"/>
      <c r="G185" s="354"/>
      <c r="H185" s="354"/>
    </row>
    <row r="186" spans="2:8" ht="15.75">
      <c r="B186" s="163" t="s">
        <v>419</v>
      </c>
      <c r="C186" s="179"/>
      <c r="D186" s="180" t="s">
        <v>420</v>
      </c>
      <c r="E186" s="225">
        <v>0</v>
      </c>
      <c r="F186" s="181">
        <f>-E186</f>
        <v>0</v>
      </c>
      <c r="G186" s="355"/>
      <c r="H186" s="355"/>
    </row>
    <row r="187" spans="2:8" ht="15.75">
      <c r="B187" s="159" t="s">
        <v>389</v>
      </c>
      <c r="C187" s="182">
        <v>0.16</v>
      </c>
      <c r="D187" s="183" t="s">
        <v>410</v>
      </c>
      <c r="E187" s="294"/>
      <c r="F187" s="184">
        <f>-(E170+E171+E173+E175+E172+E174+E176+E177+E178+F186)*C187</f>
        <v>-827.4905775999999</v>
      </c>
      <c r="G187" s="355"/>
      <c r="H187" s="355"/>
    </row>
    <row r="188" spans="2:8" ht="15.75">
      <c r="B188" s="159" t="s">
        <v>390</v>
      </c>
      <c r="C188" s="185">
        <v>0.006</v>
      </c>
      <c r="D188" s="160" t="s">
        <v>407</v>
      </c>
      <c r="E188" s="294"/>
      <c r="F188" s="184">
        <f>-(E170+E171+E173+E175+E172+E174+E176+E177+E178+F186)*C188</f>
        <v>-31.03089666</v>
      </c>
      <c r="G188" s="355"/>
      <c r="H188" s="355"/>
    </row>
    <row r="189" spans="2:8" ht="15.75">
      <c r="B189" s="159" t="s">
        <v>391</v>
      </c>
      <c r="C189" s="182">
        <v>0.03</v>
      </c>
      <c r="D189" s="183" t="s">
        <v>409</v>
      </c>
      <c r="E189" s="294"/>
      <c r="F189" s="184">
        <f>-(E170+E171+E173+E175+E172+E174+E176+E177+E178+F186)*C189</f>
        <v>-155.15448329999998</v>
      </c>
      <c r="G189" s="355"/>
      <c r="H189" s="355"/>
    </row>
    <row r="190" spans="2:8" ht="15.75">
      <c r="B190" s="159" t="s">
        <v>392</v>
      </c>
      <c r="C190" s="182"/>
      <c r="D190" s="183" t="s">
        <v>408</v>
      </c>
      <c r="E190" s="225">
        <v>0</v>
      </c>
      <c r="F190" s="186">
        <f>-E190</f>
        <v>0</v>
      </c>
      <c r="G190" s="355"/>
      <c r="H190" s="355"/>
    </row>
    <row r="191" spans="2:8" ht="16.5" thickBot="1">
      <c r="B191" s="187"/>
      <c r="C191" s="405">
        <v>0</v>
      </c>
      <c r="D191" s="188" t="s">
        <v>2</v>
      </c>
      <c r="E191" s="188"/>
      <c r="F191" s="189">
        <f>-C191*(E170+E171+E173+E174+E175+E172+E176+E177+E178+F186)</f>
        <v>0</v>
      </c>
      <c r="G191" s="355"/>
      <c r="H191" s="355"/>
    </row>
    <row r="192" spans="2:8" ht="16.5" thickBot="1">
      <c r="B192" s="187"/>
      <c r="C192" s="175"/>
      <c r="D192" s="176" t="s">
        <v>3</v>
      </c>
      <c r="E192" s="128"/>
      <c r="F192" s="190">
        <f>SUM(F186:F191)</f>
        <v>-1013.6759575599999</v>
      </c>
      <c r="G192" s="355"/>
      <c r="H192" s="355"/>
    </row>
    <row r="193" spans="1:6" ht="13.5" thickBot="1">
      <c r="A193" s="19"/>
      <c r="B193" s="274"/>
      <c r="D193" s="22"/>
      <c r="F193" s="19"/>
    </row>
    <row r="194" spans="1:6" ht="16.5" thickBot="1">
      <c r="A194" s="19"/>
      <c r="B194" s="228"/>
      <c r="C194" s="191" t="s">
        <v>4</v>
      </c>
      <c r="D194" s="192"/>
      <c r="E194" s="177">
        <f>E185+F192</f>
        <v>4578.14015244</v>
      </c>
      <c r="F194" s="19"/>
    </row>
    <row r="195" ht="23.25" customHeight="1"/>
    <row r="196" spans="2:6" ht="15.75">
      <c r="B196" s="228"/>
      <c r="C196" s="227"/>
      <c r="D196" s="227"/>
      <c r="E196" s="6" t="s">
        <v>445</v>
      </c>
      <c r="F196" s="193"/>
    </row>
    <row r="197" spans="2:6" ht="16.5" thickBot="1">
      <c r="B197" s="227" t="s">
        <v>441</v>
      </c>
      <c r="C197" s="193"/>
      <c r="E197" s="6">
        <v>502</v>
      </c>
      <c r="F197" s="230">
        <f>-(E170+E171+E173+E175+E172+E174+E176+E178+F186+D198)*C187</f>
        <v>-1241.2358664</v>
      </c>
    </row>
    <row r="198" spans="2:6" ht="16.5" thickBot="1">
      <c r="B198" s="191" t="s">
        <v>442</v>
      </c>
      <c r="C198" s="125"/>
      <c r="D198" s="231">
        <f>(E170+E171+E172+E173+E174+E175+E176+E177+E178)*0.5</f>
        <v>2585.908055</v>
      </c>
      <c r="E198" s="6">
        <v>504</v>
      </c>
      <c r="F198" s="230">
        <f>-(E170+E171+E173+E175+E172+E174+E176+E178+F186+D198)*C188</f>
        <v>-46.54634499</v>
      </c>
    </row>
    <row r="199" spans="2:6" ht="16.5" thickBot="1">
      <c r="B199" s="232" t="s">
        <v>443</v>
      </c>
      <c r="C199" s="125"/>
      <c r="D199" s="233">
        <f>E179*0.5</f>
        <v>0</v>
      </c>
      <c r="E199" s="6">
        <v>505</v>
      </c>
      <c r="F199" s="230">
        <f>-(E170+E171+E173+E175+E172+E174+E176+E178+F186+D198)*C189</f>
        <v>-232.73172494999997</v>
      </c>
    </row>
    <row r="200" spans="2:6" ht="16.5" thickBot="1">
      <c r="B200" s="228"/>
      <c r="C200" s="194"/>
      <c r="D200" s="20"/>
      <c r="E200" s="193"/>
      <c r="F200" s="193"/>
    </row>
    <row r="201" spans="3:6" ht="16.5" thickBot="1">
      <c r="C201" s="20"/>
      <c r="D201" s="234" t="s">
        <v>446</v>
      </c>
      <c r="E201" s="195"/>
      <c r="F201" s="229">
        <f>E185+D198+D199+F197+F198+F199</f>
        <v>6657.210228659999</v>
      </c>
    </row>
    <row r="202" spans="3:6" ht="15.75">
      <c r="C202" s="20"/>
      <c r="D202" s="234"/>
      <c r="E202" s="195"/>
      <c r="F202" s="193"/>
    </row>
    <row r="203" spans="3:6" ht="15.75">
      <c r="C203" s="20"/>
      <c r="D203" s="287" t="s">
        <v>454</v>
      </c>
      <c r="E203" s="288"/>
      <c r="F203" s="289">
        <f>F201-E194</f>
        <v>2079.0700762199995</v>
      </c>
    </row>
    <row r="204" spans="3:6" ht="15.75">
      <c r="C204" s="20"/>
      <c r="D204" s="491"/>
      <c r="E204" s="492"/>
      <c r="F204" s="493"/>
    </row>
    <row r="205" spans="3:7" ht="18">
      <c r="C205" s="495"/>
      <c r="D205" s="496"/>
      <c r="E205" s="497"/>
      <c r="F205" s="498"/>
      <c r="G205" s="494"/>
    </row>
    <row r="206" spans="2:36" ht="12.75">
      <c r="B206" s="13"/>
      <c r="C206" s="13"/>
      <c r="H206" s="13"/>
      <c r="I206" s="13"/>
      <c r="N206" s="13"/>
      <c r="O206" s="13"/>
      <c r="U206" s="13"/>
      <c r="V206" s="13"/>
      <c r="AB206" s="13"/>
      <c r="AC206" s="13"/>
      <c r="AI206" s="13"/>
      <c r="AJ206" s="13"/>
    </row>
    <row r="207" spans="3:10" s="344" customFormat="1" ht="22.5" customHeight="1">
      <c r="C207" s="349"/>
      <c r="D207" s="346"/>
      <c r="E207" s="346"/>
      <c r="F207" s="346"/>
      <c r="G207" s="346"/>
      <c r="H207" s="346"/>
      <c r="I207" s="350"/>
      <c r="J207" s="346"/>
    </row>
    <row r="208" spans="9:13" ht="12.75">
      <c r="I208" s="13"/>
      <c r="J208" s="13"/>
      <c r="K208" s="13"/>
      <c r="L208" s="13"/>
      <c r="M208" s="13"/>
    </row>
    <row r="209" spans="4:13" ht="27">
      <c r="D209" s="383" t="s">
        <v>9</v>
      </c>
      <c r="J209" s="13"/>
      <c r="K209" s="13"/>
      <c r="L209" s="149"/>
      <c r="M209" s="13"/>
    </row>
    <row r="210" spans="10:13" ht="13.5" thickBot="1">
      <c r="J210" s="27"/>
      <c r="K210" s="13"/>
      <c r="L210" s="196"/>
      <c r="M210" s="13"/>
    </row>
    <row r="211" spans="3:13" ht="16.5" thickBot="1">
      <c r="C211" s="191" t="s">
        <v>10</v>
      </c>
      <c r="D211" s="79"/>
      <c r="E211" s="1">
        <v>36</v>
      </c>
      <c r="H211" s="197"/>
      <c r="J211" s="27"/>
      <c r="K211" s="13"/>
      <c r="L211" s="13"/>
      <c r="M211" s="13"/>
    </row>
    <row r="212" spans="3:13" ht="16.5" thickBot="1">
      <c r="C212" s="191" t="s">
        <v>429</v>
      </c>
      <c r="D212" s="79"/>
      <c r="E212" s="2">
        <v>24</v>
      </c>
      <c r="G212" s="277"/>
      <c r="I212" s="197"/>
      <c r="J212" s="13"/>
      <c r="K212" s="13"/>
      <c r="L212" s="13"/>
      <c r="M212" s="13"/>
    </row>
    <row r="213" spans="5:13" ht="16.5" thickBot="1">
      <c r="E213" s="198">
        <f>LOOKUP(E212,I79:I90,J79:J90)</f>
        <v>1.2</v>
      </c>
      <c r="G213" s="278"/>
      <c r="I213" s="199"/>
      <c r="J213" s="13"/>
      <c r="K213" s="13"/>
      <c r="L213" s="13"/>
      <c r="M213" s="13"/>
    </row>
    <row r="214" spans="3:13" ht="18.75" thickBot="1">
      <c r="C214" s="302" t="s">
        <v>500</v>
      </c>
      <c r="D214" s="303"/>
      <c r="E214" s="304"/>
      <c r="G214" s="278"/>
      <c r="I214" s="199"/>
      <c r="J214" s="13"/>
      <c r="K214" s="13"/>
      <c r="L214" s="13"/>
      <c r="M214" s="13"/>
    </row>
    <row r="215" spans="3:13" ht="16.5" thickBot="1">
      <c r="C215" s="305" t="s">
        <v>501</v>
      </c>
      <c r="D215" s="306"/>
      <c r="E215" s="307">
        <v>30</v>
      </c>
      <c r="G215" s="278"/>
      <c r="I215" s="199"/>
      <c r="J215" s="13"/>
      <c r="K215" s="13"/>
      <c r="L215" s="13"/>
      <c r="M215" s="13"/>
    </row>
    <row r="216" spans="3:13" ht="16.5" thickBot="1">
      <c r="C216" s="305" t="s">
        <v>502</v>
      </c>
      <c r="D216" s="306"/>
      <c r="E216" s="307">
        <v>30</v>
      </c>
      <c r="G216" s="278"/>
      <c r="I216" s="199"/>
      <c r="J216" s="13"/>
      <c r="K216" s="13"/>
      <c r="L216" s="13"/>
      <c r="M216" s="13"/>
    </row>
    <row r="217" spans="3:13" ht="16.5" thickBot="1">
      <c r="C217" s="308" t="s">
        <v>503</v>
      </c>
      <c r="D217" s="309"/>
      <c r="E217" s="310">
        <v>30</v>
      </c>
      <c r="G217" s="278"/>
      <c r="I217" s="199"/>
      <c r="J217" s="13"/>
      <c r="K217" s="13"/>
      <c r="L217" s="13"/>
      <c r="M217" s="13"/>
    </row>
    <row r="218" spans="5:13" ht="15.75">
      <c r="E218" s="198"/>
      <c r="I218" s="87"/>
      <c r="J218" s="13"/>
      <c r="K218" s="13"/>
      <c r="L218" s="13"/>
      <c r="M218" s="13"/>
    </row>
    <row r="219" spans="3:24" ht="18.75" thickBot="1">
      <c r="C219" s="154" t="s">
        <v>5</v>
      </c>
      <c r="D219" s="200"/>
      <c r="E219" s="155">
        <f>E211*64.73</f>
        <v>2330.28</v>
      </c>
      <c r="F219" s="3" t="s">
        <v>11</v>
      </c>
      <c r="I219" s="87"/>
      <c r="J219" s="13"/>
      <c r="K219" s="13"/>
      <c r="L219" s="13"/>
      <c r="M219" s="13"/>
      <c r="X219" s="34"/>
    </row>
    <row r="220" spans="10:24" ht="12.75">
      <c r="J220" s="13"/>
      <c r="K220" s="13"/>
      <c r="L220" s="13"/>
      <c r="M220" s="13"/>
      <c r="X220" s="34"/>
    </row>
    <row r="221" spans="2:6" ht="18.75" thickBot="1">
      <c r="B221" s="13"/>
      <c r="C221" s="276" t="s">
        <v>527</v>
      </c>
      <c r="D221" s="13"/>
      <c r="E221" s="13"/>
      <c r="F221" s="13"/>
    </row>
    <row r="222" spans="2:6" ht="13.5" thickBot="1">
      <c r="B222" s="172" t="s">
        <v>449</v>
      </c>
      <c r="C222" s="247" t="s">
        <v>448</v>
      </c>
      <c r="D222" s="247" t="s">
        <v>404</v>
      </c>
      <c r="E222" s="247" t="s">
        <v>405</v>
      </c>
      <c r="F222" s="248" t="s">
        <v>406</v>
      </c>
    </row>
    <row r="223" spans="2:6" ht="12.75">
      <c r="B223" s="249" t="s">
        <v>415</v>
      </c>
      <c r="C223" s="174">
        <f>E211</f>
        <v>36</v>
      </c>
      <c r="D223" s="174" t="s">
        <v>416</v>
      </c>
      <c r="E223" s="250">
        <f>indicedic08*E219</f>
        <v>1633.9923360000003</v>
      </c>
      <c r="F223" s="203"/>
    </row>
    <row r="224" spans="2:6" ht="12.75">
      <c r="B224" s="201" t="s">
        <v>380</v>
      </c>
      <c r="C224" s="110">
        <f>E213</f>
        <v>1.2</v>
      </c>
      <c r="D224" s="90" t="s">
        <v>0</v>
      </c>
      <c r="E224" s="202">
        <f>E223*C224</f>
        <v>1960.7908032000003</v>
      </c>
      <c r="F224" s="203"/>
    </row>
    <row r="225" spans="2:6" ht="15.75">
      <c r="B225" s="201" t="s">
        <v>385</v>
      </c>
      <c r="C225" s="295">
        <f>E225/9.4</f>
        <v>30</v>
      </c>
      <c r="D225" s="162" t="s">
        <v>412</v>
      </c>
      <c r="E225" s="202">
        <f>IF(E215&gt;30,282,cod06medoct07*E215)</f>
        <v>282</v>
      </c>
      <c r="F225" s="203"/>
    </row>
    <row r="226" spans="2:6" ht="12.75">
      <c r="B226" s="204" t="s">
        <v>386</v>
      </c>
      <c r="C226" s="110">
        <v>0.07</v>
      </c>
      <c r="D226" s="162" t="s">
        <v>417</v>
      </c>
      <c r="E226" s="202">
        <f>E225*0.07</f>
        <v>19.740000000000002</v>
      </c>
      <c r="F226" s="203"/>
    </row>
    <row r="227" spans="2:6" ht="15.75">
      <c r="B227" s="205" t="s">
        <v>387</v>
      </c>
      <c r="C227" s="336">
        <f>E227/7.3333</f>
        <v>30</v>
      </c>
      <c r="D227" s="90" t="s">
        <v>399</v>
      </c>
      <c r="E227" s="202">
        <f>IF(E216*7.3333&gt;220,220,E216*7.3333)</f>
        <v>219.99900000000002</v>
      </c>
      <c r="F227" s="203"/>
    </row>
    <row r="228" spans="2:6" ht="15.75">
      <c r="B228" s="201" t="s">
        <v>388</v>
      </c>
      <c r="C228" s="336">
        <f>E228/6.6666</f>
        <v>30</v>
      </c>
      <c r="D228" s="90" t="s">
        <v>418</v>
      </c>
      <c r="E228" s="202">
        <f>IF(E217*6.6666&gt;200,200,E217*6.6666)</f>
        <v>199.998</v>
      </c>
      <c r="F228" s="206"/>
    </row>
    <row r="229" spans="2:6" ht="12.75">
      <c r="B229" s="201" t="s">
        <v>383</v>
      </c>
      <c r="C229" s="110">
        <v>0.07</v>
      </c>
      <c r="D229" s="110" t="s">
        <v>414</v>
      </c>
      <c r="E229" s="202">
        <f>(E223+E224)*C229</f>
        <v>251.63481974400008</v>
      </c>
      <c r="F229" s="203"/>
    </row>
    <row r="230" spans="1:6" ht="15">
      <c r="A230" s="6"/>
      <c r="B230" s="201" t="s">
        <v>377</v>
      </c>
      <c r="C230" s="402">
        <v>0</v>
      </c>
      <c r="D230" s="110" t="s">
        <v>452</v>
      </c>
      <c r="E230" s="275">
        <f>E223*C230</f>
        <v>0</v>
      </c>
      <c r="F230" s="203"/>
    </row>
    <row r="231" spans="2:6" ht="16.5" thickBot="1">
      <c r="B231" s="208" t="s">
        <v>424</v>
      </c>
      <c r="C231" s="127"/>
      <c r="D231" s="127"/>
      <c r="E231" s="282">
        <v>0</v>
      </c>
      <c r="F231" s="203"/>
    </row>
    <row r="232" spans="2:6" ht="16.5" thickBot="1">
      <c r="B232" s="209"/>
      <c r="C232" s="191" t="s">
        <v>12</v>
      </c>
      <c r="D232" s="210"/>
      <c r="E232" s="177">
        <f>SUM(E223:E231)</f>
        <v>4568.154958944</v>
      </c>
      <c r="F232" s="211"/>
    </row>
    <row r="233" spans="2:6" ht="15.75">
      <c r="B233" s="207" t="s">
        <v>419</v>
      </c>
      <c r="C233" s="212"/>
      <c r="D233" s="180" t="s">
        <v>420</v>
      </c>
      <c r="E233" s="225">
        <v>0</v>
      </c>
      <c r="F233" s="186">
        <f>-E233</f>
        <v>0</v>
      </c>
    </row>
    <row r="234" spans="2:6" ht="12.75">
      <c r="B234" s="90">
        <v>502</v>
      </c>
      <c r="C234" s="213">
        <v>0.16</v>
      </c>
      <c r="D234" s="183" t="s">
        <v>423</v>
      </c>
      <c r="E234" s="183"/>
      <c r="F234" s="214">
        <f>-(E223+E224+E229+E225+E226+F233)*C234</f>
        <v>-663.7052734310402</v>
      </c>
    </row>
    <row r="235" spans="2:6" ht="15" customHeight="1">
      <c r="B235" s="90">
        <v>504</v>
      </c>
      <c r="C235" s="182">
        <v>0.006</v>
      </c>
      <c r="D235" s="160" t="s">
        <v>422</v>
      </c>
      <c r="E235" s="160"/>
      <c r="F235" s="214">
        <f>-(E223+E224+E229+E225+E226+F233)*C235</f>
        <v>-24.888947753664006</v>
      </c>
    </row>
    <row r="236" spans="2:6" ht="12.75">
      <c r="B236" s="90">
        <v>505</v>
      </c>
      <c r="C236" s="110">
        <v>0.03</v>
      </c>
      <c r="D236" s="183" t="s">
        <v>421</v>
      </c>
      <c r="E236" s="183"/>
      <c r="F236" s="214">
        <f>-(E223+E224+E229+E225+E226+F233)*C236</f>
        <v>-124.44473876832002</v>
      </c>
    </row>
    <row r="237" spans="2:6" ht="16.5" thickBot="1">
      <c r="B237" s="215" t="s">
        <v>2</v>
      </c>
      <c r="C237" s="283">
        <v>0</v>
      </c>
      <c r="D237" s="127"/>
      <c r="E237" s="127"/>
      <c r="F237" s="216">
        <f>-(E224+E223+E229+E225+E226+F233)*C237</f>
        <v>0</v>
      </c>
    </row>
    <row r="238" spans="2:6" ht="16.5" thickBot="1">
      <c r="B238" s="150"/>
      <c r="C238" s="217"/>
      <c r="D238" s="191" t="s">
        <v>3</v>
      </c>
      <c r="E238" s="218"/>
      <c r="F238" s="219">
        <f>SUM(F234:F237)</f>
        <v>-813.0389599530241</v>
      </c>
    </row>
    <row r="239" spans="1:5" ht="13.5" thickBot="1">
      <c r="A239" s="19"/>
      <c r="B239" s="286"/>
      <c r="C239" s="127"/>
      <c r="D239" s="203"/>
      <c r="E239" s="203"/>
    </row>
    <row r="240" spans="2:6" ht="16.5" thickBot="1">
      <c r="B240" s="39"/>
      <c r="C240" s="191" t="s">
        <v>4</v>
      </c>
      <c r="D240" s="192"/>
      <c r="E240" s="220">
        <f>E232+F238</f>
        <v>3755.115998990976</v>
      </c>
      <c r="F240" s="6"/>
    </row>
    <row r="241" ht="12.75"/>
    <row r="242" spans="2:6" ht="15.75">
      <c r="B242" s="39"/>
      <c r="C242" s="194"/>
      <c r="D242" s="20"/>
      <c r="E242" s="400" t="s">
        <v>445</v>
      </c>
      <c r="F242" s="193"/>
    </row>
    <row r="243" spans="2:6" ht="16.5" thickBot="1">
      <c r="B243" s="227" t="s">
        <v>444</v>
      </c>
      <c r="E243" s="6">
        <v>502</v>
      </c>
      <c r="F243" s="230">
        <f>-(E223+E224+E229+E225+E226+F233+D244)*C234</f>
        <v>-995.5579101465602</v>
      </c>
    </row>
    <row r="244" spans="2:6" ht="16.5" thickBot="1">
      <c r="B244" s="191" t="s">
        <v>442</v>
      </c>
      <c r="C244" s="125"/>
      <c r="D244" s="231">
        <f>(E223+E224+E225+E226+E229+E230)*0.5</f>
        <v>2074.0789794720004</v>
      </c>
      <c r="E244" s="6">
        <v>504</v>
      </c>
      <c r="F244" s="230">
        <f>-(E223+E224+E229+E225+E226+F233+D244)*C235</f>
        <v>-37.333421630496005</v>
      </c>
    </row>
    <row r="245" spans="2:6" ht="16.5" thickBot="1">
      <c r="B245" s="191" t="s">
        <v>443</v>
      </c>
      <c r="C245" s="125"/>
      <c r="D245" s="279">
        <v>0</v>
      </c>
      <c r="E245" s="6">
        <v>505</v>
      </c>
      <c r="F245" s="230">
        <f>-(E223+E224+E229+E225+E226+F233+D244)*C236</f>
        <v>-186.66710815248</v>
      </c>
    </row>
    <row r="246" spans="2:6" ht="16.5" thickBot="1">
      <c r="B246" s="39"/>
      <c r="C246" s="194"/>
      <c r="D246" s="20"/>
      <c r="E246" s="193"/>
      <c r="F246" s="193"/>
    </row>
    <row r="247" spans="2:6" ht="16.5" thickBot="1">
      <c r="B247" s="39"/>
      <c r="C247" s="194"/>
      <c r="D247" s="234" t="s">
        <v>446</v>
      </c>
      <c r="E247" s="195"/>
      <c r="F247" s="229">
        <f>E232+D244+D245+F243+F244+F245</f>
        <v>5422.675498486465</v>
      </c>
    </row>
    <row r="248" spans="2:6" ht="15.75">
      <c r="B248" s="39"/>
      <c r="C248" s="194"/>
      <c r="D248" s="234"/>
      <c r="E248" s="195"/>
      <c r="F248" s="193"/>
    </row>
    <row r="249" spans="3:6" ht="18">
      <c r="C249" s="20"/>
      <c r="D249" s="500" t="s">
        <v>454</v>
      </c>
      <c r="E249" s="501"/>
      <c r="F249" s="502">
        <f>F247-E240</f>
        <v>1667.5594994954886</v>
      </c>
    </row>
    <row r="250" spans="3:6" ht="15.75">
      <c r="C250" s="20"/>
      <c r="D250" s="499"/>
      <c r="E250" s="492"/>
      <c r="F250" s="493"/>
    </row>
    <row r="251" spans="3:6" ht="15.75">
      <c r="C251" s="20"/>
      <c r="D251" s="499"/>
      <c r="E251" s="492"/>
      <c r="F251" s="493"/>
    </row>
    <row r="252" spans="6:7" ht="12.75">
      <c r="F252" s="34"/>
      <c r="G252" s="34"/>
    </row>
    <row r="253" spans="4:13" s="344" customFormat="1" ht="22.5" customHeight="1">
      <c r="D253" s="348"/>
      <c r="E253" s="348"/>
      <c r="H253" s="351"/>
      <c r="J253" s="347"/>
      <c r="K253" s="346"/>
      <c r="L253" s="352"/>
      <c r="M253" s="346"/>
    </row>
    <row r="254" spans="8:13" ht="12.75">
      <c r="H254" s="197"/>
      <c r="I254" s="221"/>
      <c r="J254" s="13"/>
      <c r="K254" s="13"/>
      <c r="L254" s="13"/>
      <c r="M254" s="13"/>
    </row>
    <row r="255" spans="4:13" ht="27">
      <c r="D255" s="383" t="s">
        <v>16</v>
      </c>
      <c r="H255" s="197"/>
      <c r="I255" s="221"/>
      <c r="J255" s="13"/>
      <c r="K255" s="13"/>
      <c r="L255" s="13"/>
      <c r="M255" s="13"/>
    </row>
    <row r="256" spans="9:13" ht="13.5" thickBot="1">
      <c r="I256" s="221"/>
      <c r="J256" s="13"/>
      <c r="K256" s="13"/>
      <c r="L256" s="196"/>
      <c r="M256" s="13"/>
    </row>
    <row r="257" spans="3:13" ht="16.5" thickBot="1">
      <c r="C257" s="191" t="s">
        <v>10</v>
      </c>
      <c r="D257" s="79"/>
      <c r="E257" s="1">
        <v>36</v>
      </c>
      <c r="G257" s="13"/>
      <c r="H257" s="197"/>
      <c r="J257" s="27"/>
      <c r="K257" s="13"/>
      <c r="L257" s="13"/>
      <c r="M257" s="13"/>
    </row>
    <row r="258" spans="3:13" ht="16.5" thickBot="1">
      <c r="C258" s="191" t="s">
        <v>429</v>
      </c>
      <c r="D258" s="79"/>
      <c r="E258" s="2">
        <v>24</v>
      </c>
      <c r="G258" s="13"/>
      <c r="I258" s="197"/>
      <c r="J258" s="13"/>
      <c r="K258" s="13"/>
      <c r="L258" s="13"/>
      <c r="M258" s="13"/>
    </row>
    <row r="259" spans="5:24" ht="16.5" thickBot="1">
      <c r="E259" s="222">
        <f>LOOKUP(E258,I79:I90,J79:J90)</f>
        <v>1.2</v>
      </c>
      <c r="H259" s="280"/>
      <c r="I259" s="199"/>
      <c r="K259" s="13"/>
      <c r="L259" s="13"/>
      <c r="M259" s="13"/>
      <c r="X259" s="34"/>
    </row>
    <row r="260" spans="3:24" ht="18.75" thickBot="1">
      <c r="C260" s="302" t="s">
        <v>500</v>
      </c>
      <c r="D260" s="303"/>
      <c r="E260" s="304"/>
      <c r="F260" s="13"/>
      <c r="H260" s="280"/>
      <c r="I260" s="199"/>
      <c r="K260" s="13"/>
      <c r="L260" s="13"/>
      <c r="M260" s="13"/>
      <c r="X260" s="34"/>
    </row>
    <row r="261" spans="3:24" ht="16.5" thickBot="1">
      <c r="C261" s="305" t="s">
        <v>501</v>
      </c>
      <c r="D261" s="306"/>
      <c r="E261" s="307">
        <v>15</v>
      </c>
      <c r="F261" s="311" t="s">
        <v>504</v>
      </c>
      <c r="H261" s="280"/>
      <c r="I261" s="199"/>
      <c r="K261" s="13"/>
      <c r="L261" s="13"/>
      <c r="M261" s="13"/>
      <c r="X261" s="34"/>
    </row>
    <row r="262" spans="3:24" ht="16.5" thickBot="1">
      <c r="C262" s="305" t="s">
        <v>502</v>
      </c>
      <c r="D262" s="306"/>
      <c r="E262" s="307">
        <v>24</v>
      </c>
      <c r="F262" s="311" t="s">
        <v>504</v>
      </c>
      <c r="H262" s="280"/>
      <c r="I262" s="199"/>
      <c r="K262" s="13"/>
      <c r="L262" s="13"/>
      <c r="M262" s="13"/>
      <c r="X262" s="34"/>
    </row>
    <row r="263" spans="3:24" ht="16.5" thickBot="1">
      <c r="C263" s="308" t="s">
        <v>503</v>
      </c>
      <c r="D263" s="309"/>
      <c r="E263" s="310">
        <v>24</v>
      </c>
      <c r="F263" s="311" t="s">
        <v>504</v>
      </c>
      <c r="H263" s="280"/>
      <c r="I263" s="199"/>
      <c r="K263" s="13"/>
      <c r="L263" s="13"/>
      <c r="M263" s="13"/>
      <c r="X263" s="34"/>
    </row>
    <row r="264" spans="8:24" ht="12.75">
      <c r="H264" s="281"/>
      <c r="I264" s="87"/>
      <c r="K264" s="13"/>
      <c r="L264" s="13"/>
      <c r="M264" s="13"/>
      <c r="X264" s="34"/>
    </row>
    <row r="265" spans="3:24" ht="18.75" thickBot="1">
      <c r="C265" s="154" t="s">
        <v>5</v>
      </c>
      <c r="D265" s="200"/>
      <c r="E265" s="155">
        <f>E257*86.9</f>
        <v>3128.4</v>
      </c>
      <c r="F265" s="3" t="s">
        <v>11</v>
      </c>
      <c r="I265" s="87"/>
      <c r="J265" s="13"/>
      <c r="K265" s="13"/>
      <c r="L265" s="13"/>
      <c r="M265" s="13"/>
      <c r="X265" s="34"/>
    </row>
    <row r="266" spans="10:24" ht="12.75">
      <c r="J266" s="13"/>
      <c r="K266" s="13"/>
      <c r="L266" s="13"/>
      <c r="M266" s="13"/>
      <c r="X266" s="34"/>
    </row>
    <row r="267" ht="18.75" thickBot="1">
      <c r="C267" s="276" t="s">
        <v>527</v>
      </c>
    </row>
    <row r="268" spans="2:6" ht="13.5" thickBot="1">
      <c r="B268" s="172" t="s">
        <v>449</v>
      </c>
      <c r="C268" s="247" t="s">
        <v>448</v>
      </c>
      <c r="D268" s="247" t="s">
        <v>404</v>
      </c>
      <c r="E268" s="247" t="s">
        <v>405</v>
      </c>
      <c r="F268" s="248" t="s">
        <v>406</v>
      </c>
    </row>
    <row r="269" spans="2:6" ht="12.75">
      <c r="B269" s="249" t="s">
        <v>415</v>
      </c>
      <c r="C269" s="174">
        <f>E257</f>
        <v>36</v>
      </c>
      <c r="D269" s="174" t="s">
        <v>416</v>
      </c>
      <c r="E269" s="250">
        <f>indicedic08*E265</f>
        <v>2193.6340800000003</v>
      </c>
      <c r="F269" s="503"/>
    </row>
    <row r="270" spans="2:6" ht="12.75">
      <c r="B270" s="201" t="s">
        <v>380</v>
      </c>
      <c r="C270" s="110">
        <f>E259</f>
        <v>1.2</v>
      </c>
      <c r="D270" s="90" t="s">
        <v>0</v>
      </c>
      <c r="E270" s="202">
        <f>E269*C270</f>
        <v>2632.360896</v>
      </c>
      <c r="F270" s="504"/>
    </row>
    <row r="271" spans="2:6" ht="15.75">
      <c r="B271" s="201" t="s">
        <v>385</v>
      </c>
      <c r="C271" s="336">
        <f>E271/9.4</f>
        <v>15</v>
      </c>
      <c r="D271" s="162" t="s">
        <v>412</v>
      </c>
      <c r="E271" s="202">
        <f>IF(E261&gt;15,136.5,cod06supoct07*E261)</f>
        <v>141</v>
      </c>
      <c r="F271" s="504"/>
    </row>
    <row r="272" spans="2:6" ht="12.75">
      <c r="B272" s="204" t="s">
        <v>386</v>
      </c>
      <c r="C272" s="110">
        <v>0.07</v>
      </c>
      <c r="D272" s="162" t="s">
        <v>417</v>
      </c>
      <c r="E272" s="202">
        <f>E271*0.07</f>
        <v>9.870000000000001</v>
      </c>
      <c r="F272" s="504"/>
    </row>
    <row r="273" spans="2:6" ht="15.75">
      <c r="B273" s="205" t="s">
        <v>387</v>
      </c>
      <c r="C273" s="336">
        <f>E273/9.16666</f>
        <v>24</v>
      </c>
      <c r="D273" s="90" t="s">
        <v>399</v>
      </c>
      <c r="E273" s="202">
        <f>IF(E262*9.16666&gt;220,220,E262*9.16666)</f>
        <v>219.99984</v>
      </c>
      <c r="F273" s="504"/>
    </row>
    <row r="274" spans="2:6" ht="15.75">
      <c r="B274" s="201" t="s">
        <v>388</v>
      </c>
      <c r="C274" s="336">
        <f>E274/8.3333</f>
        <v>24</v>
      </c>
      <c r="D274" s="90" t="s">
        <v>418</v>
      </c>
      <c r="E274" s="202">
        <f>IF(E263*8.3333&gt;200,200,E263*8.3333)</f>
        <v>199.99919999999997</v>
      </c>
      <c r="F274" s="504"/>
    </row>
    <row r="275" spans="2:6" ht="12.75">
      <c r="B275" s="201" t="s">
        <v>383</v>
      </c>
      <c r="C275" s="110">
        <v>0.07</v>
      </c>
      <c r="D275" s="110" t="s">
        <v>414</v>
      </c>
      <c r="E275" s="202">
        <f>(E269+E270)*C275</f>
        <v>337.81964832000006</v>
      </c>
      <c r="F275" s="504"/>
    </row>
    <row r="276" spans="2:6" ht="16.5" thickBot="1">
      <c r="B276" s="208" t="s">
        <v>424</v>
      </c>
      <c r="C276" s="127"/>
      <c r="D276" s="127"/>
      <c r="E276" s="282">
        <v>0</v>
      </c>
      <c r="F276" s="504"/>
    </row>
    <row r="277" spans="2:6" ht="16.5" thickBot="1">
      <c r="B277" s="209"/>
      <c r="C277" s="191" t="s">
        <v>12</v>
      </c>
      <c r="D277" s="223"/>
      <c r="E277" s="177">
        <f>SUM(E269:E276)</f>
        <v>5734.68366432</v>
      </c>
      <c r="F277" s="211"/>
    </row>
    <row r="278" spans="2:6" ht="15.75">
      <c r="B278" s="207" t="s">
        <v>419</v>
      </c>
      <c r="C278" s="212"/>
      <c r="D278" s="180" t="s">
        <v>420</v>
      </c>
      <c r="E278" s="225">
        <v>0</v>
      </c>
      <c r="F278" s="186">
        <f>-E278</f>
        <v>0</v>
      </c>
    </row>
    <row r="279" spans="2:6" ht="12.75">
      <c r="B279" s="90">
        <v>502</v>
      </c>
      <c r="C279" s="213">
        <v>0.16</v>
      </c>
      <c r="D279" s="183" t="s">
        <v>423</v>
      </c>
      <c r="E279" s="296"/>
      <c r="F279" s="214">
        <f>-(E269+E270+E275+E271+E272+F278)*C279</f>
        <v>-850.3495398912</v>
      </c>
    </row>
    <row r="280" spans="2:6" ht="12.75">
      <c r="B280" s="90">
        <v>504</v>
      </c>
      <c r="C280" s="182">
        <v>0.006</v>
      </c>
      <c r="D280" s="160" t="s">
        <v>422</v>
      </c>
      <c r="E280" s="160"/>
      <c r="F280" s="214">
        <f>-(E269+E270+E275+E271+E272+F278)*C280</f>
        <v>-31.88810774592</v>
      </c>
    </row>
    <row r="281" spans="2:6" ht="12.75">
      <c r="B281" s="90">
        <v>505</v>
      </c>
      <c r="C281" s="110">
        <v>0.03</v>
      </c>
      <c r="D281" s="183" t="s">
        <v>421</v>
      </c>
      <c r="E281" s="183"/>
      <c r="F281" s="214">
        <f>-(E269+E270+E275+E271+E272+F278)*C281</f>
        <v>-159.44053872959998</v>
      </c>
    </row>
    <row r="282" spans="2:6" ht="16.5" thickBot="1">
      <c r="B282" s="215" t="s">
        <v>2</v>
      </c>
      <c r="C282" s="283">
        <v>0</v>
      </c>
      <c r="D282" s="127"/>
      <c r="E282" s="127"/>
      <c r="F282" s="216">
        <f>-(E270+E269+E275+E271+E272+F278)*C282</f>
        <v>0</v>
      </c>
    </row>
    <row r="283" spans="2:6" ht="16.5" thickBot="1">
      <c r="B283" s="150"/>
      <c r="C283" s="217"/>
      <c r="D283" s="191" t="s">
        <v>3</v>
      </c>
      <c r="E283" s="218"/>
      <c r="F283" s="219">
        <f>SUM(F279:F282)</f>
        <v>-1041.67818636672</v>
      </c>
    </row>
    <row r="284" ht="13.5" thickBot="1">
      <c r="A284" s="19"/>
    </row>
    <row r="285" spans="2:5" ht="16.5" thickBot="1">
      <c r="B285" s="450"/>
      <c r="C285" s="191" t="s">
        <v>4</v>
      </c>
      <c r="D285" s="192"/>
      <c r="E285" s="220">
        <f>E277+F283</f>
        <v>4693.00547795328</v>
      </c>
    </row>
    <row r="286" ht="12.75"/>
    <row r="287" ht="12.75">
      <c r="E287" s="6" t="s">
        <v>445</v>
      </c>
    </row>
    <row r="288" spans="2:6" ht="16.5" thickBot="1">
      <c r="B288" s="227" t="s">
        <v>444</v>
      </c>
      <c r="C288" s="13"/>
      <c r="E288" s="6">
        <v>502</v>
      </c>
      <c r="F288" s="230">
        <f>-(E269+E270+E275+E271+E272+F278+D289)*C279</f>
        <v>-1275.5243098368</v>
      </c>
    </row>
    <row r="289" spans="1:6" ht="16.5" thickBot="1">
      <c r="A289" s="19"/>
      <c r="B289" s="191" t="s">
        <v>442</v>
      </c>
      <c r="C289" s="125"/>
      <c r="D289" s="231">
        <f>(E269+E270+E271+E272+E275)*0.5</f>
        <v>2657.34231216</v>
      </c>
      <c r="E289" s="6">
        <v>504</v>
      </c>
      <c r="F289" s="230">
        <f>-(E269+E270+E275+E271+E272+F278+D289)*C280</f>
        <v>-47.83216161888</v>
      </c>
    </row>
    <row r="290" spans="1:6" ht="16.5" thickBot="1">
      <c r="A290" s="19"/>
      <c r="B290" s="191" t="s">
        <v>443</v>
      </c>
      <c r="C290" s="125"/>
      <c r="D290" s="279">
        <v>0</v>
      </c>
      <c r="E290" s="6">
        <v>505</v>
      </c>
      <c r="F290" s="230">
        <f>-(E269+E270+E275+E271+E272+F278+D289)*C281</f>
        <v>-239.16080809439998</v>
      </c>
    </row>
    <row r="291" spans="1:6" ht="16.5" thickBot="1">
      <c r="A291" s="19"/>
      <c r="B291" s="39"/>
      <c r="C291" s="451"/>
      <c r="D291" s="20"/>
      <c r="E291" s="193"/>
      <c r="F291" s="193"/>
    </row>
    <row r="292" spans="1:6" ht="16.5" thickBot="1">
      <c r="A292" s="19"/>
      <c r="B292" s="39"/>
      <c r="C292" s="194"/>
      <c r="D292" s="234" t="s">
        <v>446</v>
      </c>
      <c r="E292" s="195"/>
      <c r="F292" s="229">
        <f>E277+D289+D290+F288+F289+F290</f>
        <v>6829.50869692992</v>
      </c>
    </row>
    <row r="293" spans="1:6" ht="15.75">
      <c r="A293" s="19"/>
      <c r="B293" s="39"/>
      <c r="C293" s="124"/>
      <c r="D293" s="20"/>
      <c r="E293" s="195"/>
      <c r="F293" s="193"/>
    </row>
    <row r="294" spans="1:6" ht="15.75">
      <c r="A294" s="19"/>
      <c r="B294" s="39"/>
      <c r="C294" s="124"/>
      <c r="D294" s="287" t="s">
        <v>454</v>
      </c>
      <c r="E294" s="288"/>
      <c r="F294" s="289">
        <f>F292-E285</f>
        <v>2136.50321897664</v>
      </c>
    </row>
    <row r="295" spans="1:6" ht="15.75">
      <c r="A295" s="19"/>
      <c r="B295" s="39"/>
      <c r="C295" s="124"/>
      <c r="D295" s="499"/>
      <c r="E295" s="492"/>
      <c r="F295" s="493"/>
    </row>
    <row r="296" spans="1:6" ht="15.75">
      <c r="A296" s="19"/>
      <c r="B296" s="39"/>
      <c r="C296" s="124"/>
      <c r="D296" s="394"/>
      <c r="E296" s="395"/>
      <c r="F296" s="396"/>
    </row>
    <row r="297" spans="1:6" ht="15.75">
      <c r="A297" s="19"/>
      <c r="B297" s="39"/>
      <c r="C297" s="194"/>
      <c r="D297" s="499"/>
      <c r="E297" s="492"/>
      <c r="F297" s="493"/>
    </row>
    <row r="298" spans="1:6" ht="16.5" thickBot="1">
      <c r="A298" s="19"/>
      <c r="B298" s="397" t="s">
        <v>547</v>
      </c>
      <c r="D298" s="21"/>
      <c r="E298" s="21"/>
      <c r="F298" s="505"/>
    </row>
    <row r="299" spans="1:11" ht="15.75" thickTop="1">
      <c r="A299" s="19"/>
      <c r="B299" s="385" t="s">
        <v>29</v>
      </c>
      <c r="C299" s="386"/>
      <c r="D299" s="387"/>
      <c r="E299" s="388"/>
      <c r="G299" s="38"/>
      <c r="H299" s="37"/>
      <c r="I299" s="19"/>
      <c r="J299" s="19"/>
      <c r="K299" s="19"/>
    </row>
    <row r="300" spans="1:11" ht="15">
      <c r="A300" s="19"/>
      <c r="B300" s="389" t="s">
        <v>538</v>
      </c>
      <c r="C300" s="376"/>
      <c r="D300" s="384"/>
      <c r="E300" s="390"/>
      <c r="G300" s="38"/>
      <c r="H300" s="37"/>
      <c r="I300" s="39"/>
      <c r="J300" s="35"/>
      <c r="K300" s="19"/>
    </row>
    <row r="301" spans="1:11" ht="15.75">
      <c r="A301" s="19"/>
      <c r="B301" s="389" t="s">
        <v>30</v>
      </c>
      <c r="C301" s="376"/>
      <c r="D301" s="384"/>
      <c r="E301" s="390"/>
      <c r="G301" s="38"/>
      <c r="H301" s="37"/>
      <c r="I301" s="39"/>
      <c r="J301" s="42"/>
      <c r="K301" s="19"/>
    </row>
    <row r="302" spans="1:11" ht="15">
      <c r="A302" s="19"/>
      <c r="B302" s="389" t="s">
        <v>425</v>
      </c>
      <c r="C302" s="376"/>
      <c r="D302" s="384"/>
      <c r="E302" s="390"/>
      <c r="G302" s="38"/>
      <c r="H302" s="41"/>
      <c r="I302" s="39"/>
      <c r="J302" s="35"/>
      <c r="K302" s="19"/>
    </row>
    <row r="303" spans="1:11" ht="15.75">
      <c r="A303" s="19"/>
      <c r="B303" s="398" t="s">
        <v>485</v>
      </c>
      <c r="C303" s="376"/>
      <c r="D303" s="384"/>
      <c r="E303" s="390"/>
      <c r="G303" s="38"/>
      <c r="H303" s="35"/>
      <c r="I303" s="39"/>
      <c r="J303" s="42"/>
      <c r="K303" s="19"/>
    </row>
    <row r="304" spans="1:11" ht="15.75">
      <c r="A304" s="19"/>
      <c r="B304" s="398" t="s">
        <v>63</v>
      </c>
      <c r="C304" s="376"/>
      <c r="D304" s="384"/>
      <c r="E304" s="390"/>
      <c r="G304" s="38"/>
      <c r="H304" s="42"/>
      <c r="I304" s="39"/>
      <c r="J304" s="19"/>
      <c r="K304" s="19"/>
    </row>
    <row r="305" spans="1:11" ht="18.75" thickBot="1">
      <c r="A305" s="19"/>
      <c r="B305" s="399" t="s">
        <v>540</v>
      </c>
      <c r="C305" s="391"/>
      <c r="D305" s="392"/>
      <c r="E305" s="393"/>
      <c r="G305" s="38"/>
      <c r="H305" s="42"/>
      <c r="I305" s="39"/>
      <c r="J305" s="19"/>
      <c r="K305" s="19"/>
    </row>
    <row r="306" spans="1:11" ht="13.5" thickTop="1">
      <c r="A306" s="19"/>
      <c r="B306" s="19"/>
      <c r="C306" s="35"/>
      <c r="D306" s="19"/>
      <c r="E306" s="35"/>
      <c r="F306" s="19"/>
      <c r="G306" s="19"/>
      <c r="H306" s="35"/>
      <c r="I306" s="39"/>
      <c r="J306" s="19"/>
      <c r="K306" s="19"/>
    </row>
    <row r="307" spans="2:11" ht="12.75">
      <c r="B307" s="35"/>
      <c r="C307" s="35"/>
      <c r="D307" s="19"/>
      <c r="E307" s="40"/>
      <c r="F307" s="19"/>
      <c r="G307" s="35"/>
      <c r="H307" s="43"/>
      <c r="I307" s="19"/>
      <c r="J307" s="19"/>
      <c r="K307" s="19"/>
    </row>
    <row r="308" spans="2:11" ht="12.75">
      <c r="B308" s="35"/>
      <c r="C308" s="35"/>
      <c r="D308" s="19"/>
      <c r="E308" s="35"/>
      <c r="F308" s="19"/>
      <c r="G308" s="19"/>
      <c r="H308" s="19"/>
      <c r="I308" s="39"/>
      <c r="J308" s="19"/>
      <c r="K308" s="19"/>
    </row>
    <row r="309" spans="2:11" ht="15.75">
      <c r="B309" s="35"/>
      <c r="C309" s="19"/>
      <c r="D309" s="235"/>
      <c r="E309" s="42"/>
      <c r="F309" s="19"/>
      <c r="G309" s="19"/>
      <c r="H309" s="19"/>
      <c r="I309" s="19"/>
      <c r="J309" s="19"/>
      <c r="K309" s="19"/>
    </row>
    <row r="310" spans="2:11" ht="18">
      <c r="B310" s="35"/>
      <c r="C310" s="19"/>
      <c r="D310" s="19"/>
      <c r="E310" s="19"/>
      <c r="F310" s="19"/>
      <c r="G310" s="19"/>
      <c r="H310" s="44"/>
      <c r="I310" s="19"/>
      <c r="J310" s="19"/>
      <c r="K310" s="19"/>
    </row>
    <row r="311" spans="2:11" ht="15.75">
      <c r="B311" s="35"/>
      <c r="C311" s="19"/>
      <c r="D311" s="39"/>
      <c r="E311" s="42"/>
      <c r="F311" s="19"/>
      <c r="G311" s="19"/>
      <c r="H311" s="35"/>
      <c r="I311" s="19"/>
      <c r="J311" s="19"/>
      <c r="K311" s="19"/>
    </row>
    <row r="312" spans="2:11" ht="18">
      <c r="B312" s="35"/>
      <c r="C312" s="45"/>
      <c r="D312" s="19"/>
      <c r="E312" s="35"/>
      <c r="F312" s="19"/>
      <c r="G312" s="19"/>
      <c r="H312" s="44"/>
      <c r="I312" s="19"/>
      <c r="J312" s="35"/>
      <c r="K312" s="19"/>
    </row>
    <row r="313" spans="2:11" ht="12.75">
      <c r="B313" s="35"/>
      <c r="C313" s="19"/>
      <c r="D313" s="19"/>
      <c r="E313" s="19"/>
      <c r="F313" s="19"/>
      <c r="G313" s="19"/>
      <c r="H313" s="35"/>
      <c r="I313" s="19"/>
      <c r="J313" s="35"/>
      <c r="K313" s="19"/>
    </row>
    <row r="314" spans="2:11" ht="12.75">
      <c r="B314" s="35"/>
      <c r="C314" s="19"/>
      <c r="D314" s="19"/>
      <c r="E314" s="19"/>
      <c r="F314" s="19"/>
      <c r="G314" s="19"/>
      <c r="H314" s="19"/>
      <c r="I314" s="19"/>
      <c r="J314" s="35"/>
      <c r="K314" s="19"/>
    </row>
    <row r="315" spans="2:11" ht="12.75">
      <c r="B315" s="35"/>
      <c r="C315" s="35"/>
      <c r="D315" s="19"/>
      <c r="E315" s="19"/>
      <c r="F315" s="19"/>
      <c r="G315" s="35"/>
      <c r="H315" s="19"/>
      <c r="I315" s="19"/>
      <c r="J315" s="19"/>
      <c r="K315" s="19"/>
    </row>
    <row r="316" spans="2:11" ht="12.75">
      <c r="B316" s="35"/>
      <c r="C316" s="35"/>
      <c r="D316" s="19"/>
      <c r="E316" s="19"/>
      <c r="F316" s="19"/>
      <c r="G316" s="35"/>
      <c r="H316" s="19"/>
      <c r="I316" s="19"/>
      <c r="J316" s="35"/>
      <c r="K316" s="19"/>
    </row>
    <row r="317" spans="2:11" ht="12.75">
      <c r="B317" s="35"/>
      <c r="C317" s="35"/>
      <c r="D317" s="19"/>
      <c r="E317" s="19"/>
      <c r="F317" s="19"/>
      <c r="G317" s="35"/>
      <c r="H317" s="19"/>
      <c r="I317" s="19"/>
      <c r="J317" s="36"/>
      <c r="K317" s="19"/>
    </row>
    <row r="318" spans="2:11" ht="12.75">
      <c r="B318" s="35"/>
      <c r="C318" s="35"/>
      <c r="D318" s="19"/>
      <c r="E318" s="19"/>
      <c r="F318" s="19"/>
      <c r="G318" s="35"/>
      <c r="H318" s="19"/>
      <c r="I318" s="19"/>
      <c r="J318" s="20"/>
      <c r="K318" s="19"/>
    </row>
    <row r="319" spans="2:11" ht="12.75">
      <c r="B319" s="35"/>
      <c r="C319" s="35"/>
      <c r="D319" s="19"/>
      <c r="E319" s="35"/>
      <c r="F319" s="19"/>
      <c r="G319" s="35"/>
      <c r="H319" s="19"/>
      <c r="I319" s="19"/>
      <c r="J319" s="36"/>
      <c r="K319" s="19"/>
    </row>
    <row r="320" spans="2:11" ht="12.75">
      <c r="B320" s="46"/>
      <c r="C320" s="36"/>
      <c r="D320" s="19"/>
      <c r="E320" s="35"/>
      <c r="F320" s="19"/>
      <c r="G320" s="46"/>
      <c r="H320" s="20"/>
      <c r="I320" s="19"/>
      <c r="J320" s="20"/>
      <c r="K320" s="19"/>
    </row>
    <row r="321" spans="2:11" ht="12.75">
      <c r="B321" s="19"/>
      <c r="C321" s="35"/>
      <c r="D321" s="19"/>
      <c r="E321" s="35"/>
      <c r="F321" s="19"/>
      <c r="G321" s="36"/>
      <c r="H321" s="20"/>
      <c r="I321" s="47"/>
      <c r="J321" s="20"/>
      <c r="K321" s="19"/>
    </row>
    <row r="322" spans="2:11" ht="12.75">
      <c r="B322" s="19"/>
      <c r="C322" s="35"/>
      <c r="D322" s="19"/>
      <c r="E322" s="19"/>
      <c r="F322" s="19"/>
      <c r="G322" s="36"/>
      <c r="H322" s="20"/>
      <c r="I322" s="20"/>
      <c r="J322" s="20"/>
      <c r="K322" s="19"/>
    </row>
    <row r="323" spans="2:11" ht="12.75">
      <c r="B323" s="19"/>
      <c r="C323" s="19"/>
      <c r="D323" s="19"/>
      <c r="E323" s="35"/>
      <c r="F323" s="19"/>
      <c r="G323" s="20"/>
      <c r="H323" s="20"/>
      <c r="I323" s="47"/>
      <c r="J323" s="19"/>
      <c r="K323" s="19"/>
    </row>
    <row r="324" spans="2:11" ht="12.75">
      <c r="B324" s="19"/>
      <c r="C324" s="19"/>
      <c r="D324" s="47"/>
      <c r="E324" s="36"/>
      <c r="F324" s="19"/>
      <c r="G324" s="20"/>
      <c r="H324" s="20"/>
      <c r="I324" s="20"/>
      <c r="J324" s="19"/>
      <c r="K324" s="19"/>
    </row>
    <row r="325" spans="2:11" ht="12.75">
      <c r="B325" s="19"/>
      <c r="C325" s="19"/>
      <c r="D325" s="19"/>
      <c r="E325" s="19"/>
      <c r="F325" s="19"/>
      <c r="G325" s="36"/>
      <c r="H325" s="20"/>
      <c r="I325" s="20"/>
      <c r="J325" s="19"/>
      <c r="K325" s="19"/>
    </row>
    <row r="326" spans="2:11" ht="12.75">
      <c r="B326" s="19"/>
      <c r="C326" s="19"/>
      <c r="D326" s="47"/>
      <c r="E326" s="36"/>
      <c r="F326" s="19"/>
      <c r="G326" s="19"/>
      <c r="H326" s="19"/>
      <c r="I326" s="36"/>
      <c r="J326" s="19"/>
      <c r="K326" s="19"/>
    </row>
    <row r="327" spans="2:11" ht="12.75">
      <c r="B327" s="19"/>
      <c r="C327" s="19"/>
      <c r="D327" s="19"/>
      <c r="E327" s="19"/>
      <c r="F327" s="19"/>
      <c r="G327" s="19"/>
      <c r="H327" s="19"/>
      <c r="I327" s="19"/>
      <c r="J327" s="35"/>
      <c r="K327" s="19"/>
    </row>
    <row r="328" spans="2:11" ht="12.75">
      <c r="B328" s="19"/>
      <c r="C328" s="20"/>
      <c r="D328" s="19"/>
      <c r="E328" s="35"/>
      <c r="F328" s="19"/>
      <c r="G328" s="19"/>
      <c r="H328" s="19"/>
      <c r="I328" s="19"/>
      <c r="J328" s="35"/>
      <c r="K328" s="19"/>
    </row>
    <row r="329" spans="2:11" ht="12.75">
      <c r="B329" s="19"/>
      <c r="C329" s="19"/>
      <c r="D329" s="19"/>
      <c r="E329" s="35"/>
      <c r="F329" s="19"/>
      <c r="G329" s="19"/>
      <c r="H329" s="19"/>
      <c r="I329" s="19"/>
      <c r="J329" s="35"/>
      <c r="K329" s="19"/>
    </row>
    <row r="330" spans="2:11" ht="12.75">
      <c r="B330" s="35"/>
      <c r="C330" s="35"/>
      <c r="D330" s="19"/>
      <c r="E330" s="19"/>
      <c r="F330" s="19"/>
      <c r="G330" s="35"/>
      <c r="H330" s="35"/>
      <c r="I330" s="19"/>
      <c r="J330" s="19"/>
      <c r="K330" s="19"/>
    </row>
    <row r="331" spans="2:11" ht="12.75">
      <c r="B331" s="35"/>
      <c r="C331" s="35"/>
      <c r="D331" s="19"/>
      <c r="E331" s="19"/>
      <c r="F331" s="19"/>
      <c r="G331" s="35"/>
      <c r="H331" s="35"/>
      <c r="I331" s="19"/>
      <c r="J331" s="35"/>
      <c r="K331" s="19"/>
    </row>
    <row r="332" spans="2:11" ht="12.75">
      <c r="B332" s="35"/>
      <c r="C332" s="35"/>
      <c r="D332" s="19"/>
      <c r="E332" s="19"/>
      <c r="F332" s="19"/>
      <c r="G332" s="35"/>
      <c r="H332" s="35"/>
      <c r="I332" s="19"/>
      <c r="J332" s="35"/>
      <c r="K332" s="19"/>
    </row>
    <row r="333" spans="2:11" ht="12.75">
      <c r="B333" s="35"/>
      <c r="C333" s="35"/>
      <c r="D333" s="19"/>
      <c r="E333" s="19"/>
      <c r="F333" s="19"/>
      <c r="G333" s="35"/>
      <c r="H333" s="35"/>
      <c r="I333" s="19"/>
      <c r="J333" s="19"/>
      <c r="K333" s="19"/>
    </row>
    <row r="334" spans="2:11" ht="12.75">
      <c r="B334" s="35"/>
      <c r="C334" s="35"/>
      <c r="D334" s="19"/>
      <c r="E334" s="35"/>
      <c r="F334" s="19"/>
      <c r="G334" s="35"/>
      <c r="H334" s="35"/>
      <c r="I334" s="19"/>
      <c r="J334" s="35"/>
      <c r="K334" s="19"/>
    </row>
    <row r="335" spans="2:11" ht="12.75">
      <c r="B335" s="46"/>
      <c r="C335" s="35"/>
      <c r="D335" s="19"/>
      <c r="E335" s="35"/>
      <c r="F335" s="19"/>
      <c r="G335" s="46"/>
      <c r="H335" s="35"/>
      <c r="I335" s="19"/>
      <c r="J335" s="19"/>
      <c r="K335" s="19"/>
    </row>
    <row r="336" spans="2:11" ht="12.75">
      <c r="B336" s="19"/>
      <c r="C336" s="19"/>
      <c r="D336" s="19"/>
      <c r="E336" s="35"/>
      <c r="F336" s="19"/>
      <c r="G336" s="36"/>
      <c r="H336" s="19"/>
      <c r="I336" s="19"/>
      <c r="J336" s="19"/>
      <c r="K336" s="19"/>
    </row>
    <row r="337" spans="2:11" ht="12.75">
      <c r="B337" s="19"/>
      <c r="C337" s="35"/>
      <c r="D337" s="19"/>
      <c r="E337" s="19"/>
      <c r="F337" s="19"/>
      <c r="G337" s="36"/>
      <c r="H337" s="35"/>
      <c r="I337" s="19"/>
      <c r="J337" s="19"/>
      <c r="K337" s="19"/>
    </row>
    <row r="338" spans="2:11" ht="12.75">
      <c r="B338" s="19"/>
      <c r="C338" s="19"/>
      <c r="D338" s="19"/>
      <c r="E338" s="35"/>
      <c r="F338" s="19"/>
      <c r="G338" s="20"/>
      <c r="H338" s="35"/>
      <c r="I338" s="19"/>
      <c r="J338" s="19"/>
      <c r="K338" s="19"/>
    </row>
    <row r="339" spans="2:11" ht="12.75">
      <c r="B339" s="19"/>
      <c r="C339" s="19"/>
      <c r="D339" s="47"/>
      <c r="E339" s="35"/>
      <c r="F339" s="19"/>
      <c r="G339" s="20"/>
      <c r="H339" s="19"/>
      <c r="I339" s="20"/>
      <c r="J339" s="19"/>
      <c r="K339" s="19"/>
    </row>
    <row r="340" spans="2:11" ht="12.75">
      <c r="B340" s="19"/>
      <c r="C340" s="19"/>
      <c r="D340" s="19"/>
      <c r="E340" s="19"/>
      <c r="F340" s="19"/>
      <c r="G340" s="36"/>
      <c r="H340" s="20"/>
      <c r="I340" s="19"/>
      <c r="J340" s="19"/>
      <c r="K340" s="19"/>
    </row>
    <row r="341" spans="2:11" ht="12.75">
      <c r="B341" s="19"/>
      <c r="C341" s="19"/>
      <c r="D341" s="47"/>
      <c r="E341" s="35"/>
      <c r="F341" s="19"/>
      <c r="G341" s="36"/>
      <c r="H341" s="20"/>
      <c r="I341" s="36"/>
      <c r="J341" s="19"/>
      <c r="K341" s="19"/>
    </row>
    <row r="342" spans="2:11" ht="12.75">
      <c r="B342" s="19"/>
      <c r="C342" s="19"/>
      <c r="D342" s="19"/>
      <c r="E342" s="19"/>
      <c r="F342" s="19"/>
      <c r="G342" s="36"/>
      <c r="H342" s="20"/>
      <c r="I342" s="36"/>
      <c r="J342" s="19"/>
      <c r="K342" s="19"/>
    </row>
    <row r="343" spans="2:11" ht="12.75">
      <c r="B343" s="19"/>
      <c r="C343" s="20"/>
      <c r="D343" s="19"/>
      <c r="E343" s="19"/>
      <c r="F343" s="19"/>
      <c r="G343" s="19"/>
      <c r="H343" s="19"/>
      <c r="I343" s="36"/>
      <c r="J343" s="35"/>
      <c r="K343" s="19"/>
    </row>
    <row r="344" spans="2:11" ht="12.75">
      <c r="B344" s="19"/>
      <c r="C344" s="19"/>
      <c r="D344" s="19"/>
      <c r="E344" s="19"/>
      <c r="F344" s="19"/>
      <c r="G344" s="19"/>
      <c r="H344" s="19"/>
      <c r="I344" s="19"/>
      <c r="J344" s="35"/>
      <c r="K344" s="19"/>
    </row>
    <row r="345" spans="2:11" ht="12.75">
      <c r="B345" s="19"/>
      <c r="C345" s="19"/>
      <c r="D345" s="19"/>
      <c r="E345" s="19"/>
      <c r="F345" s="19"/>
      <c r="G345" s="19"/>
      <c r="H345" s="19"/>
      <c r="I345" s="19"/>
      <c r="J345" s="35"/>
      <c r="K345" s="19"/>
    </row>
    <row r="346" spans="2:11" ht="12.75">
      <c r="B346" s="35"/>
      <c r="C346" s="35"/>
      <c r="D346" s="19"/>
      <c r="E346" s="19"/>
      <c r="F346" s="19"/>
      <c r="G346" s="35"/>
      <c r="H346" s="35"/>
      <c r="I346" s="19"/>
      <c r="J346" s="19"/>
      <c r="K346" s="19"/>
    </row>
    <row r="347" spans="2:11" ht="12.75">
      <c r="B347" s="35"/>
      <c r="C347" s="35"/>
      <c r="D347" s="19"/>
      <c r="E347" s="19"/>
      <c r="F347" s="19"/>
      <c r="G347" s="35"/>
      <c r="H347" s="35"/>
      <c r="I347" s="19"/>
      <c r="J347" s="35"/>
      <c r="K347" s="19"/>
    </row>
    <row r="348" spans="2:11" ht="12.75">
      <c r="B348" s="35"/>
      <c r="C348" s="35"/>
      <c r="D348" s="19"/>
      <c r="E348" s="19"/>
      <c r="F348" s="19"/>
      <c r="G348" s="35"/>
      <c r="H348" s="35"/>
      <c r="I348" s="19"/>
      <c r="J348" s="35"/>
      <c r="K348" s="19"/>
    </row>
    <row r="349" spans="2:11" ht="12.75">
      <c r="B349" s="35"/>
      <c r="C349" s="35"/>
      <c r="D349" s="19"/>
      <c r="E349" s="19"/>
      <c r="F349" s="19"/>
      <c r="G349" s="35"/>
      <c r="H349" s="35"/>
      <c r="I349" s="19"/>
      <c r="J349" s="19"/>
      <c r="K349" s="19"/>
    </row>
    <row r="350" spans="2:11" ht="12.75">
      <c r="B350" s="35"/>
      <c r="C350" s="35"/>
      <c r="D350" s="19"/>
      <c r="E350" s="35"/>
      <c r="F350" s="19"/>
      <c r="G350" s="35"/>
      <c r="H350" s="35"/>
      <c r="I350" s="19"/>
      <c r="J350" s="35"/>
      <c r="K350" s="19"/>
    </row>
    <row r="351" spans="2:11" ht="12.75">
      <c r="B351" s="46"/>
      <c r="C351" s="35"/>
      <c r="D351" s="19"/>
      <c r="E351" s="35"/>
      <c r="F351" s="19"/>
      <c r="G351" s="46"/>
      <c r="H351" s="35"/>
      <c r="I351" s="19"/>
      <c r="J351" s="19"/>
      <c r="K351" s="19"/>
    </row>
    <row r="352" spans="2:11" ht="12.75">
      <c r="B352" s="19"/>
      <c r="C352" s="19"/>
      <c r="D352" s="19"/>
      <c r="E352" s="35"/>
      <c r="F352" s="19"/>
      <c r="G352" s="36"/>
      <c r="H352" s="19"/>
      <c r="I352" s="47"/>
      <c r="J352" s="19"/>
      <c r="K352" s="19"/>
    </row>
    <row r="353" spans="2:11" ht="12.75">
      <c r="B353" s="19"/>
      <c r="C353" s="35"/>
      <c r="D353" s="19"/>
      <c r="E353" s="19"/>
      <c r="F353" s="19"/>
      <c r="G353" s="36"/>
      <c r="H353" s="35"/>
      <c r="I353" s="20"/>
      <c r="J353" s="19"/>
      <c r="K353" s="19"/>
    </row>
    <row r="354" spans="2:11" ht="12.75">
      <c r="B354" s="19"/>
      <c r="C354" s="19"/>
      <c r="D354" s="19"/>
      <c r="E354" s="35"/>
      <c r="F354" s="19"/>
      <c r="G354" s="20"/>
      <c r="H354" s="35"/>
      <c r="I354" s="47"/>
      <c r="J354" s="19"/>
      <c r="K354" s="19"/>
    </row>
    <row r="355" spans="2:11" ht="12.75">
      <c r="B355" s="19"/>
      <c r="C355" s="19"/>
      <c r="D355" s="47"/>
      <c r="E355" s="35"/>
      <c r="F355" s="19"/>
      <c r="G355" s="20"/>
      <c r="H355" s="19"/>
      <c r="I355" s="19"/>
      <c r="J355" s="19"/>
      <c r="K355" s="19"/>
    </row>
    <row r="356" spans="2:11" ht="12.75">
      <c r="B356" s="19"/>
      <c r="C356" s="19"/>
      <c r="D356" s="19"/>
      <c r="E356" s="19"/>
      <c r="F356" s="19"/>
      <c r="G356" s="36"/>
      <c r="H356" s="19"/>
      <c r="I356" s="19"/>
      <c r="J356" s="19"/>
      <c r="K356" s="19"/>
    </row>
    <row r="357" spans="2:11" ht="12.75">
      <c r="B357" s="19"/>
      <c r="C357" s="19"/>
      <c r="D357" s="47"/>
      <c r="E357" s="35"/>
      <c r="F357" s="19"/>
      <c r="G357" s="19"/>
      <c r="H357" s="19"/>
      <c r="I357" s="35"/>
      <c r="J357" s="19"/>
      <c r="K357" s="19"/>
    </row>
    <row r="358" spans="2:11" ht="12.75">
      <c r="B358" s="19"/>
      <c r="C358" s="19"/>
      <c r="D358" s="19"/>
      <c r="E358" s="19"/>
      <c r="F358" s="19"/>
      <c r="G358" s="19"/>
      <c r="H358" s="19"/>
      <c r="I358" s="19"/>
      <c r="J358" s="19"/>
      <c r="K358" s="19"/>
    </row>
    <row r="359" spans="2:10" ht="12.75">
      <c r="B359" s="19"/>
      <c r="C359" s="19"/>
      <c r="D359" s="19"/>
      <c r="E359" s="19"/>
      <c r="F359" s="19"/>
      <c r="G359" s="19"/>
      <c r="H359" s="19"/>
      <c r="I359" s="19"/>
      <c r="J359" s="19"/>
    </row>
    <row r="360" spans="2:9" ht="12.75">
      <c r="B360" s="19"/>
      <c r="C360" s="19"/>
      <c r="D360" s="19"/>
      <c r="E360" s="19"/>
      <c r="F360" s="19"/>
      <c r="G360" s="19"/>
      <c r="H360" s="19"/>
      <c r="I360" s="19"/>
    </row>
    <row r="361" spans="2:9" ht="12.75">
      <c r="B361" s="19"/>
      <c r="C361" s="19"/>
      <c r="D361" s="19"/>
      <c r="E361" s="19"/>
      <c r="F361" s="19"/>
      <c r="G361" s="19"/>
      <c r="H361" s="19"/>
      <c r="I361" s="19"/>
    </row>
    <row r="362" spans="2:9" ht="12.75">
      <c r="B362" s="19"/>
      <c r="C362" s="19"/>
      <c r="D362" s="19"/>
      <c r="E362" s="19"/>
      <c r="F362" s="19"/>
      <c r="G362" s="19"/>
      <c r="H362" s="19"/>
      <c r="I362" s="19"/>
    </row>
    <row r="363" spans="4:9" ht="12.75">
      <c r="D363" s="19"/>
      <c r="E363" s="19"/>
      <c r="F363" s="19"/>
      <c r="I363" s="19"/>
    </row>
    <row r="364" spans="4:6" ht="12.75">
      <c r="D364" s="19"/>
      <c r="E364" s="19"/>
      <c r="F364" s="19"/>
    </row>
    <row r="365" spans="4:6" ht="12.75">
      <c r="D365" s="19"/>
      <c r="E365" s="19"/>
      <c r="F365" s="19"/>
    </row>
    <row r="366" spans="4:6" ht="12.75">
      <c r="D366" s="19"/>
      <c r="E366" s="19"/>
      <c r="F366" s="19"/>
    </row>
    <row r="367" ht="12.75"/>
    <row r="368" ht="12.75"/>
  </sheetData>
  <sheetProtection password="C9B5" sheet="1" objects="1" scenarios="1" selectLockedCells="1"/>
  <hyperlinks>
    <hyperlink ref="C6" location="Cargos" display="cargos"/>
    <hyperlink ref="C7" location="HORAS_DE_NIVEL_MEDIO" display="horas nivel medio"/>
    <hyperlink ref="C8" location="HORAS_DE_NIVEL_Superior" display="horas nivel superior"/>
    <hyperlink ref="C5" location="instructivo" display="Instructivo"/>
    <hyperlink ref="B304" r:id="rId1" display="www.agmeruruguay.com.ar"/>
    <hyperlink ref="C9:D9" location="Cargos!A1" display="listado de cargos"/>
    <hyperlink ref="B32" location="Cargos!A1" display="Cargos"/>
    <hyperlink ref="A56" r:id="rId2" display="www.agmeruruguay.com.ar"/>
    <hyperlink ref="A57" r:id="rId3" display="www.porunagmerdetodos.com.ar"/>
    <hyperlink ref="B305" r:id="rId4" display="www.porunagmerdetodos.com.ar"/>
    <hyperlink ref="B303" r:id="rId5" display="victorhutt@victorhutt.com.ar"/>
    <hyperlink ref="A55" r:id="rId6" display="victorhutt@victorhutt.com.ar"/>
  </hyperlinks>
  <printOptions/>
  <pageMargins left="0.7874015748031497" right="0.7874015748031497" top="0.5905511811023623" bottom="0.5905511811023623" header="0.5905511811023623" footer="0"/>
  <pageSetup horizontalDpi="360" verticalDpi="360" orientation="landscape" paperSize="5" scale="82" r:id="rId10"/>
  <rowBreaks count="4" manualBreakCount="4">
    <brk id="48" max="255" man="1"/>
    <brk id="80" max="255" man="1"/>
    <brk id="88" max="255" man="1"/>
    <brk id="193" max="255" man="1"/>
  </rowBreaks>
  <drawing r:id="rId9"/>
  <legacyDrawing r:id="rId8"/>
</worksheet>
</file>

<file path=xl/worksheets/sheet2.xml><?xml version="1.0" encoding="utf-8"?>
<worksheet xmlns="http://schemas.openxmlformats.org/spreadsheetml/2006/main" xmlns:r="http://schemas.openxmlformats.org/officeDocument/2006/relationships">
  <sheetPr codeName="Hoja3">
    <tabColor indexed="44"/>
  </sheetPr>
  <dimension ref="A1:G314"/>
  <sheetViews>
    <sheetView zoomScale="85" zoomScaleNormal="85" workbookViewId="0" topLeftCell="A1">
      <pane ySplit="2" topLeftCell="BM3" activePane="bottomLeft" state="frozen"/>
      <selection pane="topLeft" activeCell="A1" sqref="A1"/>
      <selection pane="bottomLeft" activeCell="B1" sqref="B1"/>
    </sheetView>
  </sheetViews>
  <sheetFormatPr defaultColWidth="11.421875" defaultRowHeight="12.75"/>
  <cols>
    <col min="2" max="2" width="64.8515625" style="0" bestFit="1" customWidth="1"/>
    <col min="3" max="3" width="8.7109375" style="0" bestFit="1" customWidth="1"/>
    <col min="4" max="4" width="20.57421875" style="334" customWidth="1"/>
    <col min="5" max="5" width="7.00390625" style="0" bestFit="1" customWidth="1"/>
    <col min="6" max="6" width="6.00390625" style="0" bestFit="1" customWidth="1"/>
    <col min="7" max="7" width="8.57421875" style="0" bestFit="1" customWidth="1"/>
  </cols>
  <sheetData>
    <row r="1" spans="1:7" ht="13.5" thickBot="1">
      <c r="A1" s="57"/>
      <c r="B1" s="284" t="s">
        <v>451</v>
      </c>
      <c r="C1" s="58"/>
      <c r="D1" s="331" t="s">
        <v>64</v>
      </c>
      <c r="E1" s="59" t="s">
        <v>65</v>
      </c>
      <c r="F1" s="60" t="s">
        <v>66</v>
      </c>
      <c r="G1" s="60" t="s">
        <v>67</v>
      </c>
    </row>
    <row r="2" spans="1:7" ht="12.75">
      <c r="A2" s="61" t="s">
        <v>68</v>
      </c>
      <c r="B2" s="62" t="s">
        <v>69</v>
      </c>
      <c r="C2" s="61" t="s">
        <v>70</v>
      </c>
      <c r="D2" s="332" t="s">
        <v>517</v>
      </c>
      <c r="E2" s="63" t="s">
        <v>71</v>
      </c>
      <c r="F2" s="63" t="s">
        <v>72</v>
      </c>
      <c r="G2" s="63" t="s">
        <v>73</v>
      </c>
    </row>
    <row r="3" spans="1:7" ht="12.75">
      <c r="A3" s="64">
        <v>600</v>
      </c>
      <c r="B3" s="65" t="s">
        <v>74</v>
      </c>
      <c r="C3" s="64">
        <v>1300</v>
      </c>
      <c r="D3" s="333">
        <v>127</v>
      </c>
      <c r="E3" s="66">
        <v>0</v>
      </c>
      <c r="F3" s="64">
        <v>0</v>
      </c>
      <c r="G3" s="64">
        <v>0</v>
      </c>
    </row>
    <row r="4" spans="1:7" ht="12.75">
      <c r="A4" s="64">
        <v>603</v>
      </c>
      <c r="B4" s="65" t="s">
        <v>75</v>
      </c>
      <c r="C4" s="64">
        <v>3146</v>
      </c>
      <c r="D4" s="333">
        <v>0</v>
      </c>
      <c r="E4" s="66">
        <v>0</v>
      </c>
      <c r="F4" s="64">
        <v>0</v>
      </c>
      <c r="G4" s="64">
        <v>0</v>
      </c>
    </row>
    <row r="5" spans="1:7" ht="12.75">
      <c r="A5" s="64">
        <v>604</v>
      </c>
      <c r="B5" s="65" t="s">
        <v>76</v>
      </c>
      <c r="C5" s="64">
        <v>3146</v>
      </c>
      <c r="D5" s="333">
        <v>0</v>
      </c>
      <c r="E5" s="66">
        <v>0</v>
      </c>
      <c r="F5" s="64">
        <v>0</v>
      </c>
      <c r="G5" s="64">
        <v>0</v>
      </c>
    </row>
    <row r="6" spans="1:7" ht="12.75">
      <c r="A6" s="64">
        <v>605</v>
      </c>
      <c r="B6" s="65" t="s">
        <v>77</v>
      </c>
      <c r="C6" s="64">
        <v>2913</v>
      </c>
      <c r="D6" s="333">
        <v>0</v>
      </c>
      <c r="E6" s="66">
        <v>0</v>
      </c>
      <c r="F6" s="64">
        <v>0</v>
      </c>
      <c r="G6" s="64">
        <v>0</v>
      </c>
    </row>
    <row r="7" spans="1:7" ht="12.75">
      <c r="A7" s="64">
        <v>606</v>
      </c>
      <c r="B7" s="65" t="s">
        <v>78</v>
      </c>
      <c r="C7" s="64">
        <v>2913</v>
      </c>
      <c r="D7" s="333">
        <v>0</v>
      </c>
      <c r="E7" s="66">
        <v>0</v>
      </c>
      <c r="F7" s="64">
        <v>0</v>
      </c>
      <c r="G7" s="64">
        <v>0</v>
      </c>
    </row>
    <row r="8" spans="1:7" ht="12.75">
      <c r="A8" s="64">
        <v>608</v>
      </c>
      <c r="B8" s="65" t="s">
        <v>79</v>
      </c>
      <c r="C8" s="64">
        <v>2913</v>
      </c>
      <c r="D8" s="333">
        <v>0</v>
      </c>
      <c r="E8" s="66">
        <v>0</v>
      </c>
      <c r="F8" s="64">
        <v>0</v>
      </c>
      <c r="G8" s="64">
        <v>0</v>
      </c>
    </row>
    <row r="9" spans="1:7" ht="12.75">
      <c r="A9" s="64">
        <v>609</v>
      </c>
      <c r="B9" s="65" t="s">
        <v>80</v>
      </c>
      <c r="C9" s="64">
        <v>2000</v>
      </c>
      <c r="D9" s="333">
        <v>36</v>
      </c>
      <c r="E9" s="66">
        <v>0</v>
      </c>
      <c r="F9" s="64">
        <v>0</v>
      </c>
      <c r="G9" s="64">
        <v>0</v>
      </c>
    </row>
    <row r="10" spans="1:7" ht="12.75">
      <c r="A10" s="64">
        <v>611</v>
      </c>
      <c r="B10" s="65" t="s">
        <v>81</v>
      </c>
      <c r="C10" s="64">
        <v>1840</v>
      </c>
      <c r="D10" s="333">
        <v>57</v>
      </c>
      <c r="E10" s="66">
        <v>0</v>
      </c>
      <c r="F10" s="64">
        <v>0</v>
      </c>
      <c r="G10" s="64">
        <v>0</v>
      </c>
    </row>
    <row r="11" spans="1:7" ht="12.75">
      <c r="A11" s="64">
        <v>612</v>
      </c>
      <c r="B11" s="65" t="s">
        <v>82</v>
      </c>
      <c r="C11" s="64">
        <v>1690</v>
      </c>
      <c r="D11" s="333">
        <v>76</v>
      </c>
      <c r="E11" s="66">
        <v>0</v>
      </c>
      <c r="F11" s="64">
        <v>0</v>
      </c>
      <c r="G11" s="64">
        <v>0</v>
      </c>
    </row>
    <row r="12" spans="1:7" ht="12.75">
      <c r="A12" s="64">
        <v>613</v>
      </c>
      <c r="B12" s="65" t="s">
        <v>83</v>
      </c>
      <c r="C12" s="64">
        <v>1680</v>
      </c>
      <c r="D12" s="333">
        <v>77</v>
      </c>
      <c r="E12" s="66">
        <v>0</v>
      </c>
      <c r="F12" s="64">
        <v>0</v>
      </c>
      <c r="G12" s="64">
        <v>0</v>
      </c>
    </row>
    <row r="13" spans="1:7" ht="12.75">
      <c r="A13" s="64">
        <v>614</v>
      </c>
      <c r="B13" s="65" t="s">
        <v>84</v>
      </c>
      <c r="C13" s="64">
        <v>1740</v>
      </c>
      <c r="D13" s="333">
        <v>70</v>
      </c>
      <c r="E13" s="66">
        <v>0</v>
      </c>
      <c r="F13" s="64">
        <v>0</v>
      </c>
      <c r="G13" s="64">
        <v>0</v>
      </c>
    </row>
    <row r="14" spans="1:7" ht="12.75">
      <c r="A14" s="64">
        <v>615</v>
      </c>
      <c r="B14" s="65" t="s">
        <v>85</v>
      </c>
      <c r="C14" s="64">
        <v>1610</v>
      </c>
      <c r="D14" s="333">
        <v>87</v>
      </c>
      <c r="E14" s="66">
        <v>0</v>
      </c>
      <c r="F14" s="64">
        <v>0</v>
      </c>
      <c r="G14" s="64">
        <v>0</v>
      </c>
    </row>
    <row r="15" spans="1:7" ht="12.75">
      <c r="A15" s="64">
        <v>616</v>
      </c>
      <c r="B15" s="65" t="s">
        <v>86</v>
      </c>
      <c r="C15" s="64">
        <v>1740</v>
      </c>
      <c r="D15" s="333">
        <v>70</v>
      </c>
      <c r="E15" s="66">
        <v>0</v>
      </c>
      <c r="F15" s="64">
        <v>0</v>
      </c>
      <c r="G15" s="64">
        <v>0</v>
      </c>
    </row>
    <row r="16" spans="1:7" ht="12.75">
      <c r="A16" s="64">
        <v>617</v>
      </c>
      <c r="B16" s="65" t="s">
        <v>87</v>
      </c>
      <c r="C16" s="64">
        <v>1610</v>
      </c>
      <c r="D16" s="333">
        <v>87</v>
      </c>
      <c r="E16" s="66">
        <v>0</v>
      </c>
      <c r="F16" s="64">
        <v>0</v>
      </c>
      <c r="G16" s="64">
        <v>0</v>
      </c>
    </row>
    <row r="17" spans="1:7" ht="12.75">
      <c r="A17" s="64">
        <v>618</v>
      </c>
      <c r="B17" s="65" t="s">
        <v>88</v>
      </c>
      <c r="C17" s="64">
        <v>1500</v>
      </c>
      <c r="D17" s="333">
        <v>101</v>
      </c>
      <c r="E17" s="66">
        <v>0</v>
      </c>
      <c r="F17" s="64">
        <v>0</v>
      </c>
      <c r="G17" s="64">
        <v>0</v>
      </c>
    </row>
    <row r="18" spans="1:7" ht="12.75">
      <c r="A18" s="64">
        <v>619</v>
      </c>
      <c r="B18" s="65" t="s">
        <v>89</v>
      </c>
      <c r="C18" s="64">
        <v>1320</v>
      </c>
      <c r="D18" s="333">
        <v>124</v>
      </c>
      <c r="E18" s="66">
        <v>0</v>
      </c>
      <c r="F18" s="64">
        <v>0</v>
      </c>
      <c r="G18" s="64">
        <v>0</v>
      </c>
    </row>
    <row r="19" spans="1:7" ht="12.75">
      <c r="A19" s="64">
        <v>620</v>
      </c>
      <c r="B19" s="65" t="s">
        <v>90</v>
      </c>
      <c r="C19" s="64">
        <v>1550</v>
      </c>
      <c r="D19" s="333">
        <v>94</v>
      </c>
      <c r="E19" s="66">
        <v>0</v>
      </c>
      <c r="F19" s="64">
        <v>0</v>
      </c>
      <c r="G19" s="64">
        <v>0</v>
      </c>
    </row>
    <row r="20" spans="1:7" ht="12.75">
      <c r="A20" s="64">
        <v>621</v>
      </c>
      <c r="B20" s="65" t="s">
        <v>91</v>
      </c>
      <c r="C20" s="64">
        <v>1340</v>
      </c>
      <c r="D20" s="333">
        <v>122</v>
      </c>
      <c r="E20" s="66">
        <v>0</v>
      </c>
      <c r="F20" s="64">
        <v>0</v>
      </c>
      <c r="G20" s="64">
        <v>0</v>
      </c>
    </row>
    <row r="21" spans="1:7" ht="12.75">
      <c r="A21" s="64">
        <v>622</v>
      </c>
      <c r="B21" s="65" t="s">
        <v>92</v>
      </c>
      <c r="C21" s="64">
        <v>971</v>
      </c>
      <c r="D21" s="333">
        <v>170</v>
      </c>
      <c r="E21" s="66">
        <v>0</v>
      </c>
      <c r="F21" s="64">
        <v>0</v>
      </c>
      <c r="G21" s="64">
        <v>0</v>
      </c>
    </row>
    <row r="22" spans="1:7" ht="12.75">
      <c r="A22" s="64">
        <v>623</v>
      </c>
      <c r="B22" s="65" t="s">
        <v>93</v>
      </c>
      <c r="C22" s="64">
        <v>1690</v>
      </c>
      <c r="D22" s="333">
        <v>76</v>
      </c>
      <c r="E22" s="66">
        <v>0</v>
      </c>
      <c r="F22" s="64">
        <v>0</v>
      </c>
      <c r="G22" s="64">
        <v>0</v>
      </c>
    </row>
    <row r="23" spans="1:7" ht="12.75">
      <c r="A23" s="64">
        <v>624</v>
      </c>
      <c r="B23" s="65" t="s">
        <v>94</v>
      </c>
      <c r="C23" s="64">
        <v>1400</v>
      </c>
      <c r="D23" s="333">
        <v>114</v>
      </c>
      <c r="E23" s="66">
        <v>0</v>
      </c>
      <c r="F23" s="64">
        <v>0</v>
      </c>
      <c r="G23" s="64">
        <v>0</v>
      </c>
    </row>
    <row r="24" spans="1:7" ht="12.75">
      <c r="A24" s="64">
        <v>625</v>
      </c>
      <c r="B24" s="65" t="s">
        <v>95</v>
      </c>
      <c r="C24" s="64">
        <v>1370</v>
      </c>
      <c r="D24" s="333">
        <v>118</v>
      </c>
      <c r="E24" s="66">
        <v>0</v>
      </c>
      <c r="F24" s="64">
        <v>0</v>
      </c>
      <c r="G24" s="64">
        <v>0</v>
      </c>
    </row>
    <row r="25" spans="1:7" ht="12.75">
      <c r="A25" s="64">
        <v>626</v>
      </c>
      <c r="B25" s="65" t="s">
        <v>96</v>
      </c>
      <c r="C25" s="64">
        <v>1340</v>
      </c>
      <c r="D25" s="333">
        <v>122</v>
      </c>
      <c r="E25" s="66">
        <v>0</v>
      </c>
      <c r="F25" s="64">
        <v>0</v>
      </c>
      <c r="G25" s="64">
        <v>0</v>
      </c>
    </row>
    <row r="26" spans="1:7" ht="12.75">
      <c r="A26" s="64">
        <v>627</v>
      </c>
      <c r="B26" s="65" t="s">
        <v>97</v>
      </c>
      <c r="C26" s="64">
        <v>1300</v>
      </c>
      <c r="D26" s="333">
        <v>127</v>
      </c>
      <c r="E26" s="66">
        <v>0</v>
      </c>
      <c r="F26" s="64">
        <v>0</v>
      </c>
      <c r="G26" s="64">
        <v>0</v>
      </c>
    </row>
    <row r="27" spans="1:7" ht="12.75">
      <c r="A27" s="64">
        <v>628</v>
      </c>
      <c r="B27" s="65" t="s">
        <v>98</v>
      </c>
      <c r="C27" s="64">
        <v>980</v>
      </c>
      <c r="D27" s="333">
        <v>169</v>
      </c>
      <c r="E27" s="66">
        <v>0</v>
      </c>
      <c r="F27" s="64">
        <v>0</v>
      </c>
      <c r="G27" s="64">
        <v>0</v>
      </c>
    </row>
    <row r="28" spans="1:7" ht="12.75">
      <c r="A28" s="64">
        <v>629</v>
      </c>
      <c r="B28" s="65" t="s">
        <v>99</v>
      </c>
      <c r="C28" s="64">
        <v>941</v>
      </c>
      <c r="D28" s="333">
        <v>174</v>
      </c>
      <c r="E28" s="66">
        <v>0</v>
      </c>
      <c r="F28" s="64">
        <v>0</v>
      </c>
      <c r="G28" s="64">
        <v>0</v>
      </c>
    </row>
    <row r="29" spans="1:7" ht="12.75">
      <c r="A29" s="64">
        <v>630</v>
      </c>
      <c r="B29" s="65" t="s">
        <v>100</v>
      </c>
      <c r="C29" s="64">
        <v>1170</v>
      </c>
      <c r="D29" s="333">
        <v>144</v>
      </c>
      <c r="E29" s="66">
        <v>0</v>
      </c>
      <c r="F29" s="64">
        <v>0</v>
      </c>
      <c r="G29" s="64">
        <v>0</v>
      </c>
    </row>
    <row r="30" spans="1:7" ht="12.75">
      <c r="A30" s="64">
        <v>631</v>
      </c>
      <c r="B30" s="65" t="s">
        <v>101</v>
      </c>
      <c r="C30" s="64">
        <v>1170</v>
      </c>
      <c r="D30" s="333">
        <v>144</v>
      </c>
      <c r="E30" s="66">
        <v>0</v>
      </c>
      <c r="F30" s="64">
        <v>0</v>
      </c>
      <c r="G30" s="64">
        <v>0</v>
      </c>
    </row>
    <row r="31" spans="1:7" ht="12.75">
      <c r="A31" s="64">
        <v>632</v>
      </c>
      <c r="B31" s="65" t="s">
        <v>102</v>
      </c>
      <c r="C31" s="64">
        <v>941</v>
      </c>
      <c r="D31" s="333">
        <v>174</v>
      </c>
      <c r="E31" s="66">
        <v>0</v>
      </c>
      <c r="F31" s="64">
        <v>0</v>
      </c>
      <c r="G31" s="64">
        <v>0</v>
      </c>
    </row>
    <row r="32" spans="1:7" ht="12.75">
      <c r="A32" s="64">
        <v>633</v>
      </c>
      <c r="B32" s="65" t="s">
        <v>103</v>
      </c>
      <c r="C32" s="64">
        <v>941</v>
      </c>
      <c r="D32" s="333">
        <v>174</v>
      </c>
      <c r="E32" s="66">
        <v>0</v>
      </c>
      <c r="F32" s="64">
        <v>0</v>
      </c>
      <c r="G32" s="64">
        <v>0</v>
      </c>
    </row>
    <row r="33" spans="1:7" ht="12.75">
      <c r="A33" s="64">
        <v>634</v>
      </c>
      <c r="B33" s="65" t="s">
        <v>104</v>
      </c>
      <c r="C33" s="64">
        <v>971</v>
      </c>
      <c r="D33" s="333">
        <v>170</v>
      </c>
      <c r="E33" s="66">
        <v>0</v>
      </c>
      <c r="F33" s="64">
        <v>0</v>
      </c>
      <c r="G33" s="64">
        <v>0</v>
      </c>
    </row>
    <row r="34" spans="1:7" ht="12.75">
      <c r="A34" s="64">
        <v>636</v>
      </c>
      <c r="B34" s="65" t="s">
        <v>105</v>
      </c>
      <c r="C34" s="64">
        <v>971</v>
      </c>
      <c r="D34" s="333">
        <v>170</v>
      </c>
      <c r="E34" s="66">
        <v>0</v>
      </c>
      <c r="F34" s="64">
        <v>0</v>
      </c>
      <c r="G34" s="64">
        <v>0</v>
      </c>
    </row>
    <row r="35" spans="1:7" ht="12.75">
      <c r="A35" s="64">
        <v>637</v>
      </c>
      <c r="B35" s="65" t="s">
        <v>106</v>
      </c>
      <c r="C35" s="64">
        <v>971</v>
      </c>
      <c r="D35" s="333">
        <v>170</v>
      </c>
      <c r="E35" s="66">
        <v>0</v>
      </c>
      <c r="F35" s="64">
        <v>0</v>
      </c>
      <c r="G35" s="64">
        <v>0</v>
      </c>
    </row>
    <row r="36" spans="1:7" ht="12.75">
      <c r="A36" s="64">
        <v>638</v>
      </c>
      <c r="B36" s="65" t="s">
        <v>107</v>
      </c>
      <c r="C36" s="64">
        <v>906</v>
      </c>
      <c r="D36" s="333">
        <v>178</v>
      </c>
      <c r="E36" s="66">
        <v>0</v>
      </c>
      <c r="F36" s="64">
        <v>0</v>
      </c>
      <c r="G36" s="64">
        <v>0</v>
      </c>
    </row>
    <row r="37" spans="1:7" ht="12.75">
      <c r="A37" s="64">
        <v>639</v>
      </c>
      <c r="B37" s="65" t="s">
        <v>108</v>
      </c>
      <c r="C37" s="64">
        <v>1300</v>
      </c>
      <c r="D37" s="333">
        <v>127</v>
      </c>
      <c r="E37" s="66">
        <v>0</v>
      </c>
      <c r="F37" s="64">
        <v>0</v>
      </c>
      <c r="G37" s="64">
        <v>0</v>
      </c>
    </row>
    <row r="38" spans="1:7" ht="12.75">
      <c r="A38" s="64">
        <v>640</v>
      </c>
      <c r="B38" s="65" t="s">
        <v>109</v>
      </c>
      <c r="C38" s="64">
        <v>2830</v>
      </c>
      <c r="D38" s="333">
        <v>0</v>
      </c>
      <c r="E38" s="66">
        <v>0</v>
      </c>
      <c r="F38" s="64">
        <v>0</v>
      </c>
      <c r="G38" s="64">
        <v>0</v>
      </c>
    </row>
    <row r="39" spans="1:7" ht="12.75">
      <c r="A39" s="64">
        <v>641</v>
      </c>
      <c r="B39" s="65" t="s">
        <v>110</v>
      </c>
      <c r="C39" s="64">
        <v>1550</v>
      </c>
      <c r="D39" s="333">
        <v>94</v>
      </c>
      <c r="E39" s="66">
        <v>0</v>
      </c>
      <c r="F39" s="64">
        <v>0</v>
      </c>
      <c r="G39" s="64">
        <v>0</v>
      </c>
    </row>
    <row r="40" spans="1:7" ht="12.75">
      <c r="A40" s="64">
        <v>642</v>
      </c>
      <c r="B40" s="65" t="s">
        <v>111</v>
      </c>
      <c r="C40" s="64">
        <v>1170</v>
      </c>
      <c r="D40" s="333">
        <v>144</v>
      </c>
      <c r="E40" s="66">
        <v>0</v>
      </c>
      <c r="F40" s="64">
        <v>0</v>
      </c>
      <c r="G40" s="64">
        <v>0</v>
      </c>
    </row>
    <row r="41" spans="1:7" ht="12.75">
      <c r="A41" s="64">
        <v>643</v>
      </c>
      <c r="B41" s="65" t="s">
        <v>112</v>
      </c>
      <c r="C41" s="64">
        <v>1500</v>
      </c>
      <c r="D41" s="333">
        <v>101</v>
      </c>
      <c r="E41" s="66">
        <v>0</v>
      </c>
      <c r="F41" s="64">
        <v>0</v>
      </c>
      <c r="G41" s="64">
        <v>0</v>
      </c>
    </row>
    <row r="42" spans="1:7" ht="12.75">
      <c r="A42" s="64">
        <v>644</v>
      </c>
      <c r="B42" s="65" t="s">
        <v>113</v>
      </c>
      <c r="C42" s="64">
        <v>2490</v>
      </c>
      <c r="D42" s="333">
        <v>0</v>
      </c>
      <c r="E42" s="66">
        <v>0</v>
      </c>
      <c r="F42" s="64">
        <v>0</v>
      </c>
      <c r="G42" s="64">
        <v>0</v>
      </c>
    </row>
    <row r="43" spans="1:7" ht="12.75">
      <c r="A43" s="64">
        <v>645</v>
      </c>
      <c r="B43" s="65" t="s">
        <v>114</v>
      </c>
      <c r="C43" s="64">
        <v>2329</v>
      </c>
      <c r="D43" s="333">
        <v>0</v>
      </c>
      <c r="E43" s="66">
        <v>0</v>
      </c>
      <c r="F43" s="64">
        <v>0</v>
      </c>
      <c r="G43" s="64">
        <v>0</v>
      </c>
    </row>
    <row r="44" spans="1:7" ht="12.75">
      <c r="A44" s="64">
        <v>646</v>
      </c>
      <c r="B44" s="65" t="s">
        <v>115</v>
      </c>
      <c r="C44" s="64">
        <v>906</v>
      </c>
      <c r="D44" s="333">
        <v>178</v>
      </c>
      <c r="E44" s="66">
        <v>0</v>
      </c>
      <c r="F44" s="64">
        <v>0</v>
      </c>
      <c r="G44" s="64">
        <v>0</v>
      </c>
    </row>
    <row r="45" spans="1:7" ht="12.75">
      <c r="A45" s="64">
        <v>647</v>
      </c>
      <c r="B45" s="65" t="s">
        <v>116</v>
      </c>
      <c r="C45" s="64">
        <v>1830</v>
      </c>
      <c r="D45" s="333">
        <v>58</v>
      </c>
      <c r="E45" s="66">
        <v>0</v>
      </c>
      <c r="F45" s="64">
        <v>0</v>
      </c>
      <c r="G45" s="64">
        <v>0</v>
      </c>
    </row>
    <row r="46" spans="1:7" ht="12.75">
      <c r="A46" s="64">
        <v>648</v>
      </c>
      <c r="B46" s="65" t="s">
        <v>117</v>
      </c>
      <c r="C46" s="64">
        <v>1740</v>
      </c>
      <c r="D46" s="333">
        <v>70</v>
      </c>
      <c r="E46" s="66">
        <v>0</v>
      </c>
      <c r="F46" s="64">
        <v>0</v>
      </c>
      <c r="G46" s="64">
        <v>0</v>
      </c>
    </row>
    <row r="47" spans="1:7" ht="12.75">
      <c r="A47" s="64">
        <v>649</v>
      </c>
      <c r="B47" s="65" t="s">
        <v>118</v>
      </c>
      <c r="C47" s="64">
        <v>971</v>
      </c>
      <c r="D47" s="333">
        <v>170</v>
      </c>
      <c r="E47" s="66">
        <v>0</v>
      </c>
      <c r="F47" s="64">
        <v>0</v>
      </c>
      <c r="G47" s="64">
        <v>0</v>
      </c>
    </row>
    <row r="48" spans="1:7" ht="12.75">
      <c r="A48" s="64">
        <v>650</v>
      </c>
      <c r="B48" s="65" t="s">
        <v>119</v>
      </c>
      <c r="C48" s="64">
        <v>1740</v>
      </c>
      <c r="D48" s="333">
        <v>70</v>
      </c>
      <c r="E48" s="66">
        <v>0</v>
      </c>
      <c r="F48" s="64">
        <v>750</v>
      </c>
      <c r="G48" s="64">
        <v>0</v>
      </c>
    </row>
    <row r="49" spans="1:7" ht="12.75">
      <c r="A49" s="64">
        <v>651</v>
      </c>
      <c r="B49" s="65" t="s">
        <v>120</v>
      </c>
      <c r="C49" s="64">
        <v>971</v>
      </c>
      <c r="D49" s="333">
        <v>170</v>
      </c>
      <c r="E49" s="66">
        <v>0</v>
      </c>
      <c r="F49" s="64">
        <v>0</v>
      </c>
      <c r="G49" s="64">
        <v>0</v>
      </c>
    </row>
    <row r="50" spans="1:7" ht="12.75">
      <c r="A50" s="64">
        <v>652</v>
      </c>
      <c r="B50" s="65" t="s">
        <v>121</v>
      </c>
      <c r="C50" s="64">
        <v>1250</v>
      </c>
      <c r="D50" s="333">
        <v>134</v>
      </c>
      <c r="E50" s="66">
        <v>0</v>
      </c>
      <c r="F50" s="64">
        <v>0</v>
      </c>
      <c r="G50" s="64">
        <v>0</v>
      </c>
    </row>
    <row r="51" spans="1:7" ht="12.75">
      <c r="A51" s="64">
        <v>653</v>
      </c>
      <c r="B51" s="65" t="s">
        <v>122</v>
      </c>
      <c r="C51" s="64">
        <v>1400</v>
      </c>
      <c r="D51" s="333">
        <v>114</v>
      </c>
      <c r="E51" s="66">
        <v>0</v>
      </c>
      <c r="F51" s="64">
        <v>100</v>
      </c>
      <c r="G51" s="64">
        <v>0</v>
      </c>
    </row>
    <row r="52" spans="1:7" ht="12.75">
      <c r="A52" s="64">
        <v>654</v>
      </c>
      <c r="B52" s="65" t="s">
        <v>123</v>
      </c>
      <c r="C52" s="64">
        <v>1690</v>
      </c>
      <c r="D52" s="333">
        <v>76</v>
      </c>
      <c r="E52" s="66">
        <v>0</v>
      </c>
      <c r="F52" s="64">
        <v>300</v>
      </c>
      <c r="G52" s="64">
        <v>0</v>
      </c>
    </row>
    <row r="53" spans="1:7" ht="12.75">
      <c r="A53" s="64">
        <v>655</v>
      </c>
      <c r="B53" s="65" t="s">
        <v>124</v>
      </c>
      <c r="C53" s="64">
        <v>1550</v>
      </c>
      <c r="D53" s="333">
        <v>94</v>
      </c>
      <c r="E53" s="66">
        <v>0</v>
      </c>
      <c r="F53" s="64">
        <v>200</v>
      </c>
      <c r="G53" s="64">
        <v>0</v>
      </c>
    </row>
    <row r="54" spans="1:7" ht="12.75">
      <c r="A54" s="64">
        <v>657</v>
      </c>
      <c r="B54" s="65" t="s">
        <v>125</v>
      </c>
      <c r="C54" s="64">
        <v>1340</v>
      </c>
      <c r="D54" s="333">
        <v>122</v>
      </c>
      <c r="E54" s="66">
        <v>0</v>
      </c>
      <c r="F54" s="64">
        <v>0</v>
      </c>
      <c r="G54" s="64">
        <v>0</v>
      </c>
    </row>
    <row r="55" spans="1:7" ht="12.75">
      <c r="A55" s="64">
        <v>658</v>
      </c>
      <c r="B55" s="65" t="s">
        <v>126</v>
      </c>
      <c r="C55" s="64">
        <v>1300</v>
      </c>
      <c r="D55" s="333">
        <v>127</v>
      </c>
      <c r="E55" s="66">
        <v>0</v>
      </c>
      <c r="F55" s="64">
        <v>0</v>
      </c>
      <c r="G55" s="64">
        <v>0</v>
      </c>
    </row>
    <row r="56" spans="1:7" ht="12.75">
      <c r="A56" s="64">
        <v>659</v>
      </c>
      <c r="B56" s="65" t="s">
        <v>127</v>
      </c>
      <c r="C56" s="64">
        <v>1340</v>
      </c>
      <c r="D56" s="333">
        <v>122</v>
      </c>
      <c r="E56" s="66">
        <v>0</v>
      </c>
      <c r="F56" s="64">
        <v>0</v>
      </c>
      <c r="G56" s="64">
        <v>0</v>
      </c>
    </row>
    <row r="57" spans="1:7" ht="12.75">
      <c r="A57" s="64">
        <v>660</v>
      </c>
      <c r="B57" s="65" t="s">
        <v>128</v>
      </c>
      <c r="C57" s="64">
        <v>1300</v>
      </c>
      <c r="D57" s="333">
        <v>127</v>
      </c>
      <c r="E57" s="66">
        <v>0</v>
      </c>
      <c r="F57" s="64">
        <v>0</v>
      </c>
      <c r="G57" s="64">
        <v>0</v>
      </c>
    </row>
    <row r="58" spans="1:7" ht="12.75">
      <c r="A58" s="64">
        <v>661</v>
      </c>
      <c r="B58" s="65" t="s">
        <v>129</v>
      </c>
      <c r="C58" s="64">
        <v>1300</v>
      </c>
      <c r="D58" s="333">
        <v>127</v>
      </c>
      <c r="E58" s="66">
        <v>0</v>
      </c>
      <c r="F58" s="64">
        <v>0</v>
      </c>
      <c r="G58" s="64">
        <v>0</v>
      </c>
    </row>
    <row r="59" spans="1:7" ht="12.75">
      <c r="A59" s="64">
        <v>662</v>
      </c>
      <c r="B59" s="65" t="s">
        <v>130</v>
      </c>
      <c r="C59" s="64">
        <v>1690</v>
      </c>
      <c r="D59" s="333">
        <v>76</v>
      </c>
      <c r="E59" s="66">
        <v>0</v>
      </c>
      <c r="F59" s="64">
        <v>708</v>
      </c>
      <c r="G59" s="64">
        <v>0</v>
      </c>
    </row>
    <row r="60" spans="1:7" ht="12.75">
      <c r="A60" s="64">
        <v>663</v>
      </c>
      <c r="B60" s="65" t="s">
        <v>131</v>
      </c>
      <c r="C60" s="64">
        <v>1500</v>
      </c>
      <c r="D60" s="333">
        <v>101</v>
      </c>
      <c r="E60" s="66">
        <v>0</v>
      </c>
      <c r="F60" s="64">
        <v>0</v>
      </c>
      <c r="G60" s="64">
        <v>0</v>
      </c>
    </row>
    <row r="61" spans="1:7" ht="12.75">
      <c r="A61" s="64">
        <v>664</v>
      </c>
      <c r="B61" s="65" t="s">
        <v>132</v>
      </c>
      <c r="C61" s="64">
        <v>971</v>
      </c>
      <c r="D61" s="333">
        <v>170</v>
      </c>
      <c r="E61" s="66">
        <v>0</v>
      </c>
      <c r="F61" s="64">
        <v>620</v>
      </c>
      <c r="G61" s="64">
        <v>0</v>
      </c>
    </row>
    <row r="62" spans="1:7" ht="12.75">
      <c r="A62" s="64">
        <v>667</v>
      </c>
      <c r="B62" s="65" t="s">
        <v>133</v>
      </c>
      <c r="C62" s="64">
        <v>2000</v>
      </c>
      <c r="D62" s="333">
        <v>36</v>
      </c>
      <c r="E62" s="66">
        <v>0</v>
      </c>
      <c r="F62" s="64">
        <v>830</v>
      </c>
      <c r="G62" s="64">
        <v>0</v>
      </c>
    </row>
    <row r="63" spans="1:7" ht="12.75">
      <c r="A63" s="64">
        <v>668</v>
      </c>
      <c r="B63" s="65" t="s">
        <v>134</v>
      </c>
      <c r="C63" s="64">
        <v>1840</v>
      </c>
      <c r="D63" s="333">
        <v>57</v>
      </c>
      <c r="E63" s="66">
        <v>0</v>
      </c>
      <c r="F63" s="64">
        <v>830</v>
      </c>
      <c r="G63" s="64">
        <v>0</v>
      </c>
    </row>
    <row r="64" spans="1:7" ht="12.75">
      <c r="A64" s="64">
        <v>669</v>
      </c>
      <c r="B64" s="65" t="s">
        <v>135</v>
      </c>
      <c r="C64" s="64">
        <v>1680</v>
      </c>
      <c r="D64" s="333">
        <v>77</v>
      </c>
      <c r="E64" s="66">
        <v>0</v>
      </c>
      <c r="F64" s="64">
        <v>830</v>
      </c>
      <c r="G64" s="64">
        <v>0</v>
      </c>
    </row>
    <row r="65" spans="1:7" ht="12.75">
      <c r="A65" s="64">
        <v>670</v>
      </c>
      <c r="B65" s="65" t="s">
        <v>136</v>
      </c>
      <c r="C65" s="64">
        <v>1740</v>
      </c>
      <c r="D65" s="333">
        <v>70</v>
      </c>
      <c r="E65" s="66">
        <v>0</v>
      </c>
      <c r="F65" s="64">
        <v>750</v>
      </c>
      <c r="G65" s="64">
        <v>0</v>
      </c>
    </row>
    <row r="66" spans="1:7" ht="12.75">
      <c r="A66" s="64">
        <v>671</v>
      </c>
      <c r="B66" s="65" t="s">
        <v>137</v>
      </c>
      <c r="C66" s="64">
        <v>1610</v>
      </c>
      <c r="D66" s="333">
        <v>87</v>
      </c>
      <c r="E66" s="66">
        <v>0</v>
      </c>
      <c r="F66" s="64">
        <v>750</v>
      </c>
      <c r="G66" s="64">
        <v>0</v>
      </c>
    </row>
    <row r="67" spans="1:7" ht="12.75">
      <c r="A67" s="64">
        <v>672</v>
      </c>
      <c r="B67" s="65" t="s">
        <v>138</v>
      </c>
      <c r="C67" s="64">
        <v>2000</v>
      </c>
      <c r="D67" s="333">
        <v>36</v>
      </c>
      <c r="E67" s="66">
        <v>0</v>
      </c>
      <c r="F67" s="64">
        <v>300</v>
      </c>
      <c r="G67" s="64">
        <v>0</v>
      </c>
    </row>
    <row r="68" spans="1:7" ht="12.75">
      <c r="A68" s="64">
        <v>673</v>
      </c>
      <c r="B68" s="65" t="s">
        <v>139</v>
      </c>
      <c r="C68" s="64">
        <v>1840</v>
      </c>
      <c r="D68" s="333">
        <v>57</v>
      </c>
      <c r="E68" s="66">
        <v>0</v>
      </c>
      <c r="F68" s="64">
        <v>300</v>
      </c>
      <c r="G68" s="64">
        <v>0</v>
      </c>
    </row>
    <row r="69" spans="1:7" ht="12.75">
      <c r="A69" s="64">
        <v>674</v>
      </c>
      <c r="B69" s="65" t="s">
        <v>140</v>
      </c>
      <c r="C69" s="64">
        <v>1680</v>
      </c>
      <c r="D69" s="333">
        <v>77</v>
      </c>
      <c r="E69" s="66">
        <v>0</v>
      </c>
      <c r="F69" s="64">
        <v>300</v>
      </c>
      <c r="G69" s="64">
        <v>0</v>
      </c>
    </row>
    <row r="70" spans="1:7" ht="12.75">
      <c r="A70" s="64">
        <v>675</v>
      </c>
      <c r="B70" s="65" t="s">
        <v>141</v>
      </c>
      <c r="C70" s="64">
        <v>1740</v>
      </c>
      <c r="D70" s="333">
        <v>70</v>
      </c>
      <c r="E70" s="66">
        <v>0</v>
      </c>
      <c r="F70" s="64">
        <v>725</v>
      </c>
      <c r="G70" s="64">
        <v>0</v>
      </c>
    </row>
    <row r="71" spans="1:7" ht="12.75">
      <c r="A71" s="64">
        <v>676</v>
      </c>
      <c r="B71" s="65" t="s">
        <v>142</v>
      </c>
      <c r="C71" s="64">
        <v>1610</v>
      </c>
      <c r="D71" s="333">
        <v>87</v>
      </c>
      <c r="E71" s="66">
        <v>0</v>
      </c>
      <c r="F71" s="64">
        <v>725</v>
      </c>
      <c r="G71" s="64">
        <v>0</v>
      </c>
    </row>
    <row r="72" spans="1:7" ht="12.75">
      <c r="A72" s="64">
        <v>677</v>
      </c>
      <c r="B72" s="65" t="s">
        <v>143</v>
      </c>
      <c r="C72" s="64">
        <v>1500</v>
      </c>
      <c r="D72" s="333">
        <v>101</v>
      </c>
      <c r="E72" s="66">
        <v>0</v>
      </c>
      <c r="F72" s="64">
        <v>725</v>
      </c>
      <c r="G72" s="64">
        <v>0</v>
      </c>
    </row>
    <row r="73" spans="1:7" ht="12.75">
      <c r="A73" s="64">
        <v>678</v>
      </c>
      <c r="B73" s="65" t="s">
        <v>144</v>
      </c>
      <c r="C73" s="64">
        <v>1320</v>
      </c>
      <c r="D73" s="333">
        <v>124</v>
      </c>
      <c r="E73" s="66">
        <v>0</v>
      </c>
      <c r="F73" s="64">
        <v>590</v>
      </c>
      <c r="G73" s="64">
        <v>0</v>
      </c>
    </row>
    <row r="74" spans="1:7" ht="12.75">
      <c r="A74" s="64">
        <v>679</v>
      </c>
      <c r="B74" s="65" t="s">
        <v>145</v>
      </c>
      <c r="C74" s="64">
        <v>1690</v>
      </c>
      <c r="D74" s="333">
        <v>76</v>
      </c>
      <c r="E74" s="66">
        <v>0</v>
      </c>
      <c r="F74" s="64">
        <v>708</v>
      </c>
      <c r="G74" s="64">
        <v>0</v>
      </c>
    </row>
    <row r="75" spans="1:7" ht="12.75">
      <c r="A75" s="64">
        <v>680</v>
      </c>
      <c r="B75" s="65" t="s">
        <v>146</v>
      </c>
      <c r="C75" s="64">
        <v>1550</v>
      </c>
      <c r="D75" s="333">
        <v>94</v>
      </c>
      <c r="E75" s="66">
        <v>0</v>
      </c>
      <c r="F75" s="64">
        <v>708</v>
      </c>
      <c r="G75" s="64">
        <v>0</v>
      </c>
    </row>
    <row r="76" spans="1:7" ht="12.75">
      <c r="A76" s="64">
        <v>681</v>
      </c>
      <c r="B76" s="65" t="s">
        <v>147</v>
      </c>
      <c r="C76" s="64">
        <v>1400</v>
      </c>
      <c r="D76" s="333">
        <v>114</v>
      </c>
      <c r="E76" s="66">
        <v>0</v>
      </c>
      <c r="F76" s="64">
        <v>708</v>
      </c>
      <c r="G76" s="64">
        <v>0</v>
      </c>
    </row>
    <row r="77" spans="1:7" ht="12.75">
      <c r="A77" s="64">
        <v>682</v>
      </c>
      <c r="B77" s="67" t="s">
        <v>148</v>
      </c>
      <c r="C77" s="64">
        <v>1170</v>
      </c>
      <c r="D77" s="333">
        <v>144</v>
      </c>
      <c r="E77" s="66">
        <v>0</v>
      </c>
      <c r="F77" s="64">
        <v>580</v>
      </c>
      <c r="G77" s="64">
        <v>0</v>
      </c>
    </row>
    <row r="78" spans="1:7" ht="12.75">
      <c r="A78" s="64">
        <v>683</v>
      </c>
      <c r="B78" s="67" t="s">
        <v>149</v>
      </c>
      <c r="C78" s="64">
        <v>1170</v>
      </c>
      <c r="D78" s="333">
        <v>144</v>
      </c>
      <c r="E78" s="66">
        <v>0</v>
      </c>
      <c r="F78" s="64">
        <v>580</v>
      </c>
      <c r="G78" s="64">
        <v>0</v>
      </c>
    </row>
    <row r="79" spans="1:7" ht="12.75">
      <c r="A79" s="64">
        <v>684</v>
      </c>
      <c r="B79" s="65" t="s">
        <v>150</v>
      </c>
      <c r="C79" s="64">
        <v>1170</v>
      </c>
      <c r="D79" s="333">
        <v>144</v>
      </c>
      <c r="E79" s="66">
        <v>0</v>
      </c>
      <c r="F79" s="64">
        <v>580</v>
      </c>
      <c r="G79" s="64">
        <v>0</v>
      </c>
    </row>
    <row r="80" spans="1:7" ht="12.75">
      <c r="A80" s="64">
        <v>685</v>
      </c>
      <c r="B80" s="65" t="s">
        <v>151</v>
      </c>
      <c r="C80" s="64">
        <v>1500</v>
      </c>
      <c r="D80" s="333">
        <v>101</v>
      </c>
      <c r="E80" s="66">
        <v>0</v>
      </c>
      <c r="F80" s="64">
        <v>750</v>
      </c>
      <c r="G80" s="64">
        <v>0</v>
      </c>
    </row>
    <row r="81" spans="1:7" ht="12.75">
      <c r="A81" s="64">
        <v>686</v>
      </c>
      <c r="B81" s="65" t="s">
        <v>152</v>
      </c>
      <c r="C81" s="64">
        <v>2000</v>
      </c>
      <c r="D81" s="333">
        <v>36</v>
      </c>
      <c r="E81" s="66">
        <v>0</v>
      </c>
      <c r="F81" s="64">
        <v>600</v>
      </c>
      <c r="G81" s="64">
        <v>0</v>
      </c>
    </row>
    <row r="82" spans="1:7" ht="12.75">
      <c r="A82" s="64">
        <v>687</v>
      </c>
      <c r="B82" s="65" t="s">
        <v>153</v>
      </c>
      <c r="C82" s="64">
        <v>1840</v>
      </c>
      <c r="D82" s="333">
        <v>57</v>
      </c>
      <c r="E82" s="66">
        <v>0</v>
      </c>
      <c r="F82" s="64">
        <v>600</v>
      </c>
      <c r="G82" s="64">
        <v>0</v>
      </c>
    </row>
    <row r="83" spans="1:7" ht="12.75">
      <c r="A83" s="64">
        <v>688</v>
      </c>
      <c r="B83" s="65" t="s">
        <v>154</v>
      </c>
      <c r="C83" s="64">
        <v>1680</v>
      </c>
      <c r="D83" s="333">
        <v>77</v>
      </c>
      <c r="E83" s="66">
        <v>0</v>
      </c>
      <c r="F83" s="64">
        <v>600</v>
      </c>
      <c r="G83" s="64">
        <v>0</v>
      </c>
    </row>
    <row r="84" spans="1:7" ht="12.75">
      <c r="A84" s="64">
        <v>689</v>
      </c>
      <c r="B84" s="67" t="s">
        <v>155</v>
      </c>
      <c r="C84" s="64">
        <v>1170</v>
      </c>
      <c r="D84" s="333">
        <v>144</v>
      </c>
      <c r="E84" s="66">
        <v>0</v>
      </c>
      <c r="F84" s="64">
        <v>580</v>
      </c>
      <c r="G84" s="64">
        <v>0</v>
      </c>
    </row>
    <row r="85" spans="1:7" ht="12.75">
      <c r="A85" s="64">
        <v>691</v>
      </c>
      <c r="B85" s="65" t="s">
        <v>156</v>
      </c>
      <c r="C85" s="64">
        <v>1500</v>
      </c>
      <c r="D85" s="333">
        <v>101</v>
      </c>
      <c r="E85" s="66">
        <v>0</v>
      </c>
      <c r="F85" s="64">
        <v>750</v>
      </c>
      <c r="G85" s="64">
        <v>0</v>
      </c>
    </row>
    <row r="86" spans="1:7" ht="12.75">
      <c r="A86" s="64">
        <v>692</v>
      </c>
      <c r="B86" s="65" t="s">
        <v>157</v>
      </c>
      <c r="C86" s="64">
        <v>1690</v>
      </c>
      <c r="D86" s="333">
        <v>76</v>
      </c>
      <c r="E86" s="66">
        <v>0</v>
      </c>
      <c r="F86" s="64">
        <v>620</v>
      </c>
      <c r="G86" s="64">
        <v>0</v>
      </c>
    </row>
    <row r="87" spans="1:7" ht="12.75">
      <c r="A87" s="64">
        <v>693</v>
      </c>
      <c r="B87" s="65" t="s">
        <v>158</v>
      </c>
      <c r="C87" s="64">
        <v>1550</v>
      </c>
      <c r="D87" s="333">
        <v>94</v>
      </c>
      <c r="E87" s="66">
        <v>0</v>
      </c>
      <c r="F87" s="64">
        <v>620</v>
      </c>
      <c r="G87" s="64">
        <v>0</v>
      </c>
    </row>
    <row r="88" spans="1:7" ht="12.75">
      <c r="A88" s="64">
        <v>694</v>
      </c>
      <c r="B88" s="65" t="s">
        <v>159</v>
      </c>
      <c r="C88" s="64">
        <v>1400</v>
      </c>
      <c r="D88" s="333">
        <v>114</v>
      </c>
      <c r="E88" s="66">
        <v>0</v>
      </c>
      <c r="F88" s="64">
        <v>620</v>
      </c>
      <c r="G88" s="64">
        <v>0</v>
      </c>
    </row>
    <row r="89" spans="1:7" ht="12.75">
      <c r="A89" s="64">
        <v>695</v>
      </c>
      <c r="B89" s="65" t="s">
        <v>160</v>
      </c>
      <c r="C89" s="64">
        <v>906</v>
      </c>
      <c r="D89" s="333">
        <v>178</v>
      </c>
      <c r="E89" s="66">
        <v>0</v>
      </c>
      <c r="F89" s="64">
        <v>0</v>
      </c>
      <c r="G89" s="64">
        <v>0</v>
      </c>
    </row>
    <row r="90" spans="1:7" ht="12.75">
      <c r="A90" s="64">
        <v>696</v>
      </c>
      <c r="B90" s="65" t="s">
        <v>161</v>
      </c>
      <c r="C90" s="64">
        <v>1500</v>
      </c>
      <c r="D90" s="333">
        <v>101</v>
      </c>
      <c r="E90" s="66">
        <v>0</v>
      </c>
      <c r="F90" s="64">
        <v>0</v>
      </c>
      <c r="G90" s="64">
        <v>0</v>
      </c>
    </row>
    <row r="91" spans="1:7" ht="12.75">
      <c r="A91" s="64">
        <v>697</v>
      </c>
      <c r="B91" s="65" t="s">
        <v>162</v>
      </c>
      <c r="C91" s="64">
        <v>1500</v>
      </c>
      <c r="D91" s="333">
        <v>101</v>
      </c>
      <c r="E91" s="66">
        <v>0</v>
      </c>
      <c r="F91" s="64">
        <v>0</v>
      </c>
      <c r="G91" s="64">
        <v>0</v>
      </c>
    </row>
    <row r="92" spans="1:7" ht="12.75">
      <c r="A92" s="64">
        <v>698</v>
      </c>
      <c r="B92" s="65" t="s">
        <v>163</v>
      </c>
      <c r="C92" s="64">
        <v>1690</v>
      </c>
      <c r="D92" s="333">
        <v>76</v>
      </c>
      <c r="E92" s="66">
        <v>0</v>
      </c>
      <c r="F92" s="64">
        <v>0</v>
      </c>
      <c r="G92" s="64">
        <v>0</v>
      </c>
    </row>
    <row r="93" spans="1:7" ht="12.75">
      <c r="A93" s="64">
        <v>699</v>
      </c>
      <c r="B93" s="65" t="s">
        <v>164</v>
      </c>
      <c r="C93" s="64">
        <v>1550</v>
      </c>
      <c r="D93" s="333">
        <v>94</v>
      </c>
      <c r="E93" s="66">
        <v>0</v>
      </c>
      <c r="F93" s="64">
        <v>0</v>
      </c>
      <c r="G93" s="64">
        <v>0</v>
      </c>
    </row>
    <row r="94" spans="1:7" ht="12.75">
      <c r="A94" s="64">
        <v>702</v>
      </c>
      <c r="B94" s="65" t="s">
        <v>165</v>
      </c>
      <c r="C94" s="64">
        <v>971</v>
      </c>
      <c r="D94" s="333">
        <v>170</v>
      </c>
      <c r="E94" s="66">
        <v>0</v>
      </c>
      <c r="F94" s="64">
        <v>0</v>
      </c>
      <c r="G94" s="64">
        <v>0</v>
      </c>
    </row>
    <row r="95" spans="1:7" ht="12.75">
      <c r="A95" s="64">
        <v>703</v>
      </c>
      <c r="B95" s="65" t="s">
        <v>166</v>
      </c>
      <c r="C95" s="64">
        <v>3429</v>
      </c>
      <c r="D95" s="333">
        <v>0</v>
      </c>
      <c r="E95" s="66">
        <v>0</v>
      </c>
      <c r="F95" s="64">
        <v>0</v>
      </c>
      <c r="G95" s="64">
        <v>0</v>
      </c>
    </row>
    <row r="96" spans="1:7" ht="12.75">
      <c r="A96" s="64">
        <v>704</v>
      </c>
      <c r="B96" s="65" t="s">
        <v>167</v>
      </c>
      <c r="C96" s="64">
        <v>1500</v>
      </c>
      <c r="D96" s="333">
        <v>101</v>
      </c>
      <c r="E96" s="66">
        <v>0</v>
      </c>
      <c r="F96" s="64">
        <v>0</v>
      </c>
      <c r="G96" s="64">
        <v>0</v>
      </c>
    </row>
    <row r="97" spans="1:7" ht="12.75">
      <c r="A97" s="64">
        <v>705</v>
      </c>
      <c r="B97" s="65" t="s">
        <v>168</v>
      </c>
      <c r="C97" s="64">
        <v>1592</v>
      </c>
      <c r="D97" s="333">
        <v>89</v>
      </c>
      <c r="E97" s="66">
        <v>0</v>
      </c>
      <c r="F97" s="64">
        <v>0</v>
      </c>
      <c r="G97" s="64">
        <v>0</v>
      </c>
    </row>
    <row r="98" spans="1:7" ht="12.75">
      <c r="A98" s="64">
        <v>706</v>
      </c>
      <c r="B98" s="65" t="s">
        <v>169</v>
      </c>
      <c r="C98" s="64">
        <v>2482</v>
      </c>
      <c r="D98" s="333">
        <v>0</v>
      </c>
      <c r="E98" s="66">
        <v>0</v>
      </c>
      <c r="F98" s="64">
        <v>0</v>
      </c>
      <c r="G98" s="64">
        <v>0</v>
      </c>
    </row>
    <row r="99" spans="1:7" ht="12.75">
      <c r="A99" s="64">
        <v>708</v>
      </c>
      <c r="B99" s="65" t="s">
        <v>170</v>
      </c>
      <c r="C99" s="64">
        <v>3146</v>
      </c>
      <c r="D99" s="333">
        <v>0</v>
      </c>
      <c r="E99" s="66">
        <v>0</v>
      </c>
      <c r="F99" s="64">
        <v>0</v>
      </c>
      <c r="G99" s="64">
        <v>0</v>
      </c>
    </row>
    <row r="100" spans="1:7" ht="12.75">
      <c r="A100" s="64">
        <v>709</v>
      </c>
      <c r="B100" s="65" t="s">
        <v>171</v>
      </c>
      <c r="C100" s="64">
        <v>2913</v>
      </c>
      <c r="D100" s="333">
        <v>0</v>
      </c>
      <c r="E100" s="66">
        <v>0</v>
      </c>
      <c r="F100" s="64">
        <v>0</v>
      </c>
      <c r="G100" s="64">
        <v>0</v>
      </c>
    </row>
    <row r="101" spans="1:7" ht="12.75">
      <c r="A101" s="64">
        <v>710</v>
      </c>
      <c r="B101" s="65" t="s">
        <v>172</v>
      </c>
      <c r="C101" s="64">
        <v>2913</v>
      </c>
      <c r="D101" s="333">
        <v>0</v>
      </c>
      <c r="E101" s="66">
        <v>20</v>
      </c>
      <c r="F101" s="64">
        <v>0</v>
      </c>
      <c r="G101" s="64">
        <v>0</v>
      </c>
    </row>
    <row r="102" spans="1:7" ht="12.75">
      <c r="A102" s="64">
        <v>711</v>
      </c>
      <c r="B102" s="65" t="s">
        <v>173</v>
      </c>
      <c r="C102" s="64">
        <v>2913</v>
      </c>
      <c r="D102" s="333">
        <v>0</v>
      </c>
      <c r="E102" s="66">
        <v>0</v>
      </c>
      <c r="F102" s="64">
        <v>0</v>
      </c>
      <c r="G102" s="64">
        <v>0</v>
      </c>
    </row>
    <row r="103" spans="1:7" ht="12.75">
      <c r="A103" s="64">
        <v>712</v>
      </c>
      <c r="B103" s="65" t="s">
        <v>174</v>
      </c>
      <c r="C103" s="64">
        <v>2913</v>
      </c>
      <c r="D103" s="333">
        <v>0</v>
      </c>
      <c r="E103" s="66">
        <v>0</v>
      </c>
      <c r="F103" s="64">
        <v>0</v>
      </c>
      <c r="G103" s="64">
        <v>0</v>
      </c>
    </row>
    <row r="104" spans="1:7" ht="12.75">
      <c r="A104" s="64">
        <v>713</v>
      </c>
      <c r="B104" s="65" t="s">
        <v>175</v>
      </c>
      <c r="C104" s="64">
        <v>2913</v>
      </c>
      <c r="D104" s="333">
        <v>0</v>
      </c>
      <c r="E104" s="66">
        <v>0</v>
      </c>
      <c r="F104" s="64">
        <v>0</v>
      </c>
      <c r="G104" s="64">
        <v>0</v>
      </c>
    </row>
    <row r="105" spans="1:7" ht="12.75">
      <c r="A105" s="64">
        <v>714</v>
      </c>
      <c r="B105" s="65" t="s">
        <v>176</v>
      </c>
      <c r="C105" s="64">
        <v>2913</v>
      </c>
      <c r="D105" s="333">
        <v>0</v>
      </c>
      <c r="E105" s="66">
        <v>0</v>
      </c>
      <c r="F105" s="64">
        <v>0</v>
      </c>
      <c r="G105" s="64">
        <v>0</v>
      </c>
    </row>
    <row r="106" spans="1:7" ht="12.75">
      <c r="A106" s="64">
        <v>715</v>
      </c>
      <c r="B106" s="65" t="s">
        <v>177</v>
      </c>
      <c r="C106" s="64">
        <v>1912</v>
      </c>
      <c r="D106" s="333">
        <v>47</v>
      </c>
      <c r="E106" s="66">
        <v>0</v>
      </c>
      <c r="F106" s="64">
        <v>42</v>
      </c>
      <c r="G106" s="64">
        <v>0</v>
      </c>
    </row>
    <row r="107" spans="1:7" ht="12.75">
      <c r="A107" s="64">
        <v>716</v>
      </c>
      <c r="B107" s="65" t="s">
        <v>178</v>
      </c>
      <c r="C107" s="64">
        <v>1942</v>
      </c>
      <c r="D107" s="333">
        <v>43</v>
      </c>
      <c r="E107" s="66">
        <v>0</v>
      </c>
      <c r="F107" s="64">
        <v>0</v>
      </c>
      <c r="G107" s="64">
        <v>0</v>
      </c>
    </row>
    <row r="108" spans="1:7" ht="12.75">
      <c r="A108" s="64">
        <v>717</v>
      </c>
      <c r="B108" s="65" t="s">
        <v>179</v>
      </c>
      <c r="C108" s="64">
        <v>2100</v>
      </c>
      <c r="D108" s="333">
        <v>23</v>
      </c>
      <c r="E108" s="66">
        <v>150</v>
      </c>
      <c r="F108" s="64">
        <v>0</v>
      </c>
      <c r="G108" s="64">
        <v>0</v>
      </c>
    </row>
    <row r="109" spans="1:7" ht="12.75">
      <c r="A109" s="64">
        <v>718</v>
      </c>
      <c r="B109" s="65" t="s">
        <v>180</v>
      </c>
      <c r="C109" s="64">
        <v>1942</v>
      </c>
      <c r="D109" s="333">
        <v>43</v>
      </c>
      <c r="E109" s="66">
        <v>17</v>
      </c>
      <c r="F109" s="64">
        <v>0</v>
      </c>
      <c r="G109" s="64">
        <v>0</v>
      </c>
    </row>
    <row r="110" spans="1:7" ht="12.75">
      <c r="A110" s="64">
        <v>719</v>
      </c>
      <c r="B110" s="65" t="s">
        <v>181</v>
      </c>
      <c r="C110" s="64">
        <v>1782</v>
      </c>
      <c r="D110" s="333">
        <v>64</v>
      </c>
      <c r="E110" s="66">
        <v>0</v>
      </c>
      <c r="F110" s="64">
        <v>0</v>
      </c>
      <c r="G110" s="64">
        <v>0</v>
      </c>
    </row>
    <row r="111" spans="1:7" ht="12.75">
      <c r="A111" s="64">
        <v>720</v>
      </c>
      <c r="B111" s="65" t="s">
        <v>182</v>
      </c>
      <c r="C111" s="64">
        <v>1782</v>
      </c>
      <c r="D111" s="333">
        <v>64</v>
      </c>
      <c r="E111" s="66">
        <v>17</v>
      </c>
      <c r="F111" s="64">
        <v>0</v>
      </c>
      <c r="G111" s="64">
        <v>0</v>
      </c>
    </row>
    <row r="112" spans="1:7" ht="12.75">
      <c r="A112" s="64">
        <v>721</v>
      </c>
      <c r="B112" s="65" t="s">
        <v>183</v>
      </c>
      <c r="C112" s="64">
        <v>1942</v>
      </c>
      <c r="D112" s="333">
        <v>43</v>
      </c>
      <c r="E112" s="66">
        <v>150</v>
      </c>
      <c r="F112" s="64">
        <v>0</v>
      </c>
      <c r="G112" s="64">
        <v>0</v>
      </c>
    </row>
    <row r="113" spans="1:7" ht="12.75">
      <c r="A113" s="64">
        <v>722</v>
      </c>
      <c r="B113" s="65" t="s">
        <v>184</v>
      </c>
      <c r="C113" s="64">
        <v>1692</v>
      </c>
      <c r="D113" s="333">
        <v>76</v>
      </c>
      <c r="E113" s="66">
        <v>0</v>
      </c>
      <c r="F113" s="64">
        <v>0</v>
      </c>
      <c r="G113" s="64">
        <v>0</v>
      </c>
    </row>
    <row r="114" spans="1:7" ht="12.75">
      <c r="A114" s="64">
        <v>723</v>
      </c>
      <c r="B114" s="65" t="s">
        <v>185</v>
      </c>
      <c r="C114" s="64">
        <v>1700</v>
      </c>
      <c r="D114" s="333">
        <v>75</v>
      </c>
      <c r="E114" s="66">
        <v>0</v>
      </c>
      <c r="F114" s="64">
        <v>0</v>
      </c>
      <c r="G114" s="64">
        <v>0</v>
      </c>
    </row>
    <row r="115" spans="1:7" ht="12.75">
      <c r="A115" s="64">
        <v>724</v>
      </c>
      <c r="B115" s="65" t="s">
        <v>186</v>
      </c>
      <c r="C115" s="64">
        <v>1942</v>
      </c>
      <c r="D115" s="333">
        <v>43</v>
      </c>
      <c r="E115" s="66">
        <v>150</v>
      </c>
      <c r="F115" s="64">
        <v>0</v>
      </c>
      <c r="G115" s="64">
        <v>0</v>
      </c>
    </row>
    <row r="116" spans="1:7" ht="12.75">
      <c r="A116" s="64">
        <v>725</v>
      </c>
      <c r="B116" s="65" t="s">
        <v>187</v>
      </c>
      <c r="C116" s="64">
        <v>1592</v>
      </c>
      <c r="D116" s="333">
        <v>89</v>
      </c>
      <c r="E116" s="66">
        <v>0</v>
      </c>
      <c r="F116" s="64">
        <v>0</v>
      </c>
      <c r="G116" s="64">
        <v>0</v>
      </c>
    </row>
    <row r="117" spans="1:7" ht="12.75">
      <c r="A117" s="64">
        <v>726</v>
      </c>
      <c r="B117" s="65" t="s">
        <v>188</v>
      </c>
      <c r="C117" s="64">
        <v>1500</v>
      </c>
      <c r="D117" s="333">
        <v>101</v>
      </c>
      <c r="E117" s="66">
        <v>150</v>
      </c>
      <c r="F117" s="64">
        <v>0</v>
      </c>
      <c r="G117" s="64">
        <v>0</v>
      </c>
    </row>
    <row r="118" spans="1:7" ht="12.75">
      <c r="A118" s="68">
        <v>727</v>
      </c>
      <c r="B118" s="69" t="s">
        <v>189</v>
      </c>
      <c r="C118" s="68">
        <v>1600</v>
      </c>
      <c r="D118" s="333">
        <v>88</v>
      </c>
      <c r="E118" s="70">
        <v>0</v>
      </c>
      <c r="F118" s="68">
        <v>0</v>
      </c>
      <c r="G118" s="68">
        <v>0</v>
      </c>
    </row>
    <row r="119" spans="1:7" ht="12.75">
      <c r="A119" s="64">
        <v>728</v>
      </c>
      <c r="B119" s="65" t="s">
        <v>190</v>
      </c>
      <c r="C119" s="64">
        <v>1360</v>
      </c>
      <c r="D119" s="333">
        <v>120</v>
      </c>
      <c r="E119" s="66">
        <v>17</v>
      </c>
      <c r="F119" s="64">
        <v>0</v>
      </c>
      <c r="G119" s="64">
        <v>0</v>
      </c>
    </row>
    <row r="120" spans="1:7" ht="12.75">
      <c r="A120" s="64">
        <v>729</v>
      </c>
      <c r="B120" s="65" t="s">
        <v>191</v>
      </c>
      <c r="C120" s="64">
        <v>1692</v>
      </c>
      <c r="D120" s="333">
        <v>76</v>
      </c>
      <c r="E120" s="66">
        <v>0</v>
      </c>
      <c r="F120" s="64">
        <v>0</v>
      </c>
      <c r="G120" s="64">
        <v>0</v>
      </c>
    </row>
    <row r="121" spans="1:7" ht="12.75">
      <c r="A121" s="64">
        <v>730</v>
      </c>
      <c r="B121" s="65" t="s">
        <v>192</v>
      </c>
      <c r="C121" s="64">
        <v>1700</v>
      </c>
      <c r="D121" s="333">
        <v>75</v>
      </c>
      <c r="E121" s="66">
        <v>0</v>
      </c>
      <c r="F121" s="64">
        <v>0</v>
      </c>
      <c r="G121" s="64">
        <v>0</v>
      </c>
    </row>
    <row r="122" spans="1:7" ht="12.75">
      <c r="A122" s="64">
        <v>731</v>
      </c>
      <c r="B122" s="65" t="s">
        <v>193</v>
      </c>
      <c r="C122" s="64">
        <v>1592</v>
      </c>
      <c r="D122" s="333">
        <v>89</v>
      </c>
      <c r="E122" s="66">
        <v>0</v>
      </c>
      <c r="F122" s="64">
        <v>0</v>
      </c>
      <c r="G122" s="64">
        <v>0</v>
      </c>
    </row>
    <row r="123" spans="1:7" ht="12.75">
      <c r="A123" s="64">
        <v>732</v>
      </c>
      <c r="B123" s="65" t="s">
        <v>194</v>
      </c>
      <c r="C123" s="64">
        <v>971</v>
      </c>
      <c r="D123" s="333">
        <v>170</v>
      </c>
      <c r="E123" s="66">
        <v>150</v>
      </c>
      <c r="F123" s="64">
        <v>0</v>
      </c>
      <c r="G123" s="64">
        <v>0</v>
      </c>
    </row>
    <row r="124" spans="1:7" ht="12.75">
      <c r="A124" s="64">
        <v>733</v>
      </c>
      <c r="B124" s="65" t="s">
        <v>195</v>
      </c>
      <c r="C124" s="64">
        <v>1150</v>
      </c>
      <c r="D124" s="333">
        <v>147</v>
      </c>
      <c r="E124" s="66">
        <v>0</v>
      </c>
      <c r="F124" s="64">
        <v>0</v>
      </c>
      <c r="G124" s="64">
        <v>0</v>
      </c>
    </row>
    <row r="125" spans="1:7" ht="12.75">
      <c r="A125" s="64">
        <v>734</v>
      </c>
      <c r="B125" s="65" t="s">
        <v>196</v>
      </c>
      <c r="C125" s="64">
        <v>1500</v>
      </c>
      <c r="D125" s="333">
        <v>101</v>
      </c>
      <c r="E125" s="66">
        <v>150</v>
      </c>
      <c r="F125" s="64">
        <v>0</v>
      </c>
      <c r="G125" s="64">
        <v>0</v>
      </c>
    </row>
    <row r="126" spans="1:7" ht="12.75">
      <c r="A126" s="64">
        <v>735</v>
      </c>
      <c r="B126" s="65" t="s">
        <v>197</v>
      </c>
      <c r="C126" s="64">
        <v>971</v>
      </c>
      <c r="D126" s="333">
        <v>170</v>
      </c>
      <c r="E126" s="66">
        <v>150</v>
      </c>
      <c r="F126" s="64">
        <v>0</v>
      </c>
      <c r="G126" s="64">
        <v>0</v>
      </c>
    </row>
    <row r="127" spans="1:7" ht="12.75">
      <c r="A127" s="64">
        <v>736</v>
      </c>
      <c r="B127" s="65" t="s">
        <v>198</v>
      </c>
      <c r="C127" s="64">
        <v>1600</v>
      </c>
      <c r="D127" s="333">
        <v>88</v>
      </c>
      <c r="E127" s="66">
        <v>0</v>
      </c>
      <c r="F127" s="64">
        <v>0</v>
      </c>
      <c r="G127" s="64">
        <v>0</v>
      </c>
    </row>
    <row r="128" spans="1:7" ht="12.75">
      <c r="A128" s="64">
        <v>737</v>
      </c>
      <c r="B128" s="65" t="s">
        <v>199</v>
      </c>
      <c r="C128" s="64">
        <v>971</v>
      </c>
      <c r="D128" s="333">
        <v>170</v>
      </c>
      <c r="E128" s="66">
        <v>150</v>
      </c>
      <c r="F128" s="64">
        <v>0</v>
      </c>
      <c r="G128" s="64">
        <v>0</v>
      </c>
    </row>
    <row r="129" spans="1:7" ht="12.75">
      <c r="A129" s="64">
        <v>738</v>
      </c>
      <c r="B129" s="65" t="s">
        <v>200</v>
      </c>
      <c r="C129" s="64">
        <v>971</v>
      </c>
      <c r="D129" s="333">
        <v>170</v>
      </c>
      <c r="E129" s="66">
        <v>17</v>
      </c>
      <c r="F129" s="64">
        <v>0</v>
      </c>
      <c r="G129" s="64">
        <v>0</v>
      </c>
    </row>
    <row r="130" spans="1:7" ht="12.75">
      <c r="A130" s="64">
        <v>739</v>
      </c>
      <c r="B130" s="65" t="s">
        <v>201</v>
      </c>
      <c r="C130" s="64">
        <v>971</v>
      </c>
      <c r="D130" s="333">
        <v>170</v>
      </c>
      <c r="E130" s="66">
        <v>150</v>
      </c>
      <c r="F130" s="64">
        <v>0</v>
      </c>
      <c r="G130" s="64">
        <v>0</v>
      </c>
    </row>
    <row r="131" spans="1:7" ht="12.75">
      <c r="A131" s="64">
        <v>740</v>
      </c>
      <c r="B131" s="65" t="s">
        <v>202</v>
      </c>
      <c r="C131" s="64">
        <v>971</v>
      </c>
      <c r="D131" s="333">
        <v>170</v>
      </c>
      <c r="E131" s="66">
        <v>150</v>
      </c>
      <c r="F131" s="64">
        <v>0</v>
      </c>
      <c r="G131" s="64">
        <v>0</v>
      </c>
    </row>
    <row r="132" spans="1:7" ht="12.75">
      <c r="A132" s="64">
        <v>741</v>
      </c>
      <c r="B132" s="65" t="s">
        <v>203</v>
      </c>
      <c r="C132" s="64">
        <v>1300</v>
      </c>
      <c r="D132" s="333">
        <v>127</v>
      </c>
      <c r="E132" s="66">
        <v>0</v>
      </c>
      <c r="F132" s="64">
        <v>0</v>
      </c>
      <c r="G132" s="64">
        <v>0</v>
      </c>
    </row>
    <row r="133" spans="1:7" ht="12.75">
      <c r="A133" s="64">
        <v>742</v>
      </c>
      <c r="B133" s="65" t="s">
        <v>204</v>
      </c>
      <c r="C133" s="64">
        <v>971</v>
      </c>
      <c r="D133" s="333">
        <v>170</v>
      </c>
      <c r="E133" s="66">
        <v>150</v>
      </c>
      <c r="F133" s="64">
        <v>0</v>
      </c>
      <c r="G133" s="64">
        <v>0</v>
      </c>
    </row>
    <row r="134" spans="1:7" ht="12.75">
      <c r="A134" s="71">
        <v>743</v>
      </c>
      <c r="B134" s="72" t="s">
        <v>205</v>
      </c>
      <c r="C134" s="71">
        <v>971</v>
      </c>
      <c r="D134" s="333">
        <v>170</v>
      </c>
      <c r="E134" s="73">
        <v>17</v>
      </c>
      <c r="F134" s="71">
        <v>0</v>
      </c>
      <c r="G134" s="71">
        <v>0</v>
      </c>
    </row>
    <row r="135" spans="1:7" ht="12.75">
      <c r="A135" s="64">
        <v>744</v>
      </c>
      <c r="B135" s="65" t="s">
        <v>206</v>
      </c>
      <c r="C135" s="64">
        <v>1400</v>
      </c>
      <c r="D135" s="333">
        <v>114</v>
      </c>
      <c r="E135" s="66">
        <v>0</v>
      </c>
      <c r="F135" s="64">
        <v>0</v>
      </c>
      <c r="G135" s="64">
        <v>0</v>
      </c>
    </row>
    <row r="136" spans="1:7" ht="12.75">
      <c r="A136" s="64">
        <v>745</v>
      </c>
      <c r="B136" s="65" t="s">
        <v>207</v>
      </c>
      <c r="C136" s="64">
        <v>1450</v>
      </c>
      <c r="D136" s="333">
        <v>107</v>
      </c>
      <c r="E136" s="66">
        <v>0</v>
      </c>
      <c r="F136" s="64">
        <v>0</v>
      </c>
      <c r="G136" s="64">
        <v>0</v>
      </c>
    </row>
    <row r="137" spans="1:7" ht="12.75">
      <c r="A137" s="64">
        <v>746</v>
      </c>
      <c r="B137" s="65" t="s">
        <v>208</v>
      </c>
      <c r="C137" s="64">
        <v>971</v>
      </c>
      <c r="D137" s="333">
        <v>170</v>
      </c>
      <c r="E137" s="66">
        <v>150</v>
      </c>
      <c r="F137" s="64">
        <v>0</v>
      </c>
      <c r="G137" s="64">
        <v>0</v>
      </c>
    </row>
    <row r="138" spans="1:7" ht="12.75">
      <c r="A138" s="64">
        <v>747</v>
      </c>
      <c r="B138" s="65" t="s">
        <v>209</v>
      </c>
      <c r="C138" s="64">
        <v>971</v>
      </c>
      <c r="D138" s="333">
        <v>170</v>
      </c>
      <c r="E138" s="66">
        <v>0</v>
      </c>
      <c r="F138" s="64">
        <v>0</v>
      </c>
      <c r="G138" s="64">
        <v>0</v>
      </c>
    </row>
    <row r="139" spans="1:7" ht="12.75">
      <c r="A139" s="64">
        <v>748</v>
      </c>
      <c r="B139" s="65" t="s">
        <v>210</v>
      </c>
      <c r="C139" s="64">
        <v>1250</v>
      </c>
      <c r="D139" s="333">
        <v>134</v>
      </c>
      <c r="E139" s="66">
        <v>0</v>
      </c>
      <c r="F139" s="64">
        <v>0</v>
      </c>
      <c r="G139" s="64">
        <v>0</v>
      </c>
    </row>
    <row r="140" spans="1:7" ht="12.75">
      <c r="A140" s="64">
        <v>749</v>
      </c>
      <c r="B140" s="65" t="s">
        <v>104</v>
      </c>
      <c r="C140" s="64">
        <v>971</v>
      </c>
      <c r="D140" s="333">
        <v>170</v>
      </c>
      <c r="E140" s="66">
        <v>0</v>
      </c>
      <c r="F140" s="64">
        <v>0</v>
      </c>
      <c r="G140" s="64">
        <v>0</v>
      </c>
    </row>
    <row r="141" spans="1:7" ht="12.75">
      <c r="A141" s="64">
        <v>750</v>
      </c>
      <c r="B141" s="65" t="s">
        <v>103</v>
      </c>
      <c r="C141" s="64">
        <v>971</v>
      </c>
      <c r="D141" s="333">
        <v>170</v>
      </c>
      <c r="E141" s="66">
        <v>0</v>
      </c>
      <c r="F141" s="64">
        <v>0</v>
      </c>
      <c r="G141" s="64">
        <v>0</v>
      </c>
    </row>
    <row r="142" spans="1:7" ht="12.75">
      <c r="A142" s="64">
        <v>751</v>
      </c>
      <c r="B142" s="65" t="s">
        <v>211</v>
      </c>
      <c r="C142" s="64">
        <v>1500</v>
      </c>
      <c r="D142" s="333">
        <v>101</v>
      </c>
      <c r="E142" s="66">
        <v>150</v>
      </c>
      <c r="F142" s="64">
        <v>0</v>
      </c>
      <c r="G142" s="64">
        <v>0</v>
      </c>
    </row>
    <row r="143" spans="1:7" ht="12.75">
      <c r="A143" s="64">
        <v>752</v>
      </c>
      <c r="B143" s="65" t="s">
        <v>212</v>
      </c>
      <c r="C143" s="64">
        <v>2913</v>
      </c>
      <c r="D143" s="333">
        <v>0</v>
      </c>
      <c r="E143" s="66">
        <v>20</v>
      </c>
      <c r="F143" s="64">
        <v>0</v>
      </c>
      <c r="G143" s="64">
        <v>0</v>
      </c>
    </row>
    <row r="144" spans="1:7" ht="12.75">
      <c r="A144" s="64">
        <v>753</v>
      </c>
      <c r="B144" s="65" t="s">
        <v>213</v>
      </c>
      <c r="C144" s="64">
        <v>1942</v>
      </c>
      <c r="D144" s="333">
        <v>43</v>
      </c>
      <c r="E144" s="66">
        <v>150</v>
      </c>
      <c r="F144" s="64">
        <v>0</v>
      </c>
      <c r="G144" s="64">
        <v>0</v>
      </c>
    </row>
    <row r="145" spans="1:7" ht="12.75">
      <c r="A145" s="64">
        <v>754</v>
      </c>
      <c r="B145" s="65" t="s">
        <v>214</v>
      </c>
      <c r="C145" s="64">
        <v>971</v>
      </c>
      <c r="D145" s="333">
        <v>170</v>
      </c>
      <c r="E145" s="66">
        <v>0</v>
      </c>
      <c r="F145" s="64">
        <v>0</v>
      </c>
      <c r="G145" s="64">
        <v>0</v>
      </c>
    </row>
    <row r="146" spans="1:7" ht="12.75">
      <c r="A146" s="64">
        <v>755</v>
      </c>
      <c r="B146" s="65" t="s">
        <v>215</v>
      </c>
      <c r="C146" s="64">
        <v>971</v>
      </c>
      <c r="D146" s="333">
        <v>170</v>
      </c>
      <c r="E146" s="66">
        <v>0</v>
      </c>
      <c r="F146" s="64">
        <v>0</v>
      </c>
      <c r="G146" s="64">
        <v>0</v>
      </c>
    </row>
    <row r="147" spans="1:7" ht="12.75">
      <c r="A147" s="64">
        <v>756</v>
      </c>
      <c r="B147" s="65" t="s">
        <v>216</v>
      </c>
      <c r="C147" s="64">
        <v>1290</v>
      </c>
      <c r="D147" s="333">
        <v>128</v>
      </c>
      <c r="E147" s="66">
        <v>0</v>
      </c>
      <c r="F147" s="64">
        <v>0</v>
      </c>
      <c r="G147" s="64">
        <v>0</v>
      </c>
    </row>
    <row r="148" spans="1:7" ht="12.75">
      <c r="A148" s="64">
        <v>757</v>
      </c>
      <c r="B148" s="65" t="s">
        <v>217</v>
      </c>
      <c r="C148" s="64">
        <v>971</v>
      </c>
      <c r="D148" s="333">
        <v>170</v>
      </c>
      <c r="E148" s="66">
        <v>0</v>
      </c>
      <c r="F148" s="64">
        <v>0</v>
      </c>
      <c r="G148" s="64">
        <v>0</v>
      </c>
    </row>
    <row r="149" spans="1:7" ht="12.75">
      <c r="A149" s="64">
        <v>758</v>
      </c>
      <c r="B149" s="65" t="s">
        <v>218</v>
      </c>
      <c r="C149" s="64">
        <v>971</v>
      </c>
      <c r="D149" s="333">
        <v>170</v>
      </c>
      <c r="E149" s="66">
        <v>0</v>
      </c>
      <c r="F149" s="64">
        <v>0</v>
      </c>
      <c r="G149" s="64">
        <v>0</v>
      </c>
    </row>
    <row r="150" spans="1:7" ht="12.75">
      <c r="A150" s="64">
        <v>759</v>
      </c>
      <c r="B150" s="65" t="s">
        <v>219</v>
      </c>
      <c r="C150" s="64">
        <v>971</v>
      </c>
      <c r="D150" s="333">
        <v>170</v>
      </c>
      <c r="E150" s="66">
        <v>150</v>
      </c>
      <c r="F150" s="64">
        <v>0</v>
      </c>
      <c r="G150" s="64">
        <v>0</v>
      </c>
    </row>
    <row r="151" spans="1:7" ht="12.75">
      <c r="A151" s="64">
        <v>760</v>
      </c>
      <c r="B151" s="65" t="s">
        <v>220</v>
      </c>
      <c r="C151" s="64">
        <v>1400</v>
      </c>
      <c r="D151" s="333">
        <v>114</v>
      </c>
      <c r="E151" s="66">
        <v>0</v>
      </c>
      <c r="F151" s="64">
        <v>0</v>
      </c>
      <c r="G151" s="64">
        <v>0</v>
      </c>
    </row>
    <row r="152" spans="1:7" ht="12.75">
      <c r="A152" s="64">
        <v>761</v>
      </c>
      <c r="B152" s="65" t="s">
        <v>221</v>
      </c>
      <c r="C152" s="64">
        <v>1700</v>
      </c>
      <c r="D152" s="333">
        <v>75</v>
      </c>
      <c r="E152" s="66">
        <v>150</v>
      </c>
      <c r="F152" s="64">
        <v>0</v>
      </c>
      <c r="G152" s="64">
        <v>0</v>
      </c>
    </row>
    <row r="153" spans="1:7" ht="12.75">
      <c r="A153" s="64">
        <v>762</v>
      </c>
      <c r="B153" s="65" t="s">
        <v>222</v>
      </c>
      <c r="C153" s="64">
        <v>971</v>
      </c>
      <c r="D153" s="333">
        <v>170</v>
      </c>
      <c r="E153" s="66">
        <v>0</v>
      </c>
      <c r="F153" s="64">
        <v>0</v>
      </c>
      <c r="G153" s="64">
        <v>0</v>
      </c>
    </row>
    <row r="154" spans="1:7" ht="12.75">
      <c r="A154" s="64">
        <v>763</v>
      </c>
      <c r="B154" s="65" t="s">
        <v>223</v>
      </c>
      <c r="C154" s="64">
        <v>971</v>
      </c>
      <c r="D154" s="333">
        <v>170</v>
      </c>
      <c r="E154" s="66">
        <v>0</v>
      </c>
      <c r="F154" s="64">
        <v>0</v>
      </c>
      <c r="G154" s="64">
        <v>0</v>
      </c>
    </row>
    <row r="155" spans="1:7" ht="12.75">
      <c r="A155" s="64">
        <v>764</v>
      </c>
      <c r="B155" s="65" t="s">
        <v>224</v>
      </c>
      <c r="C155" s="64">
        <v>1500</v>
      </c>
      <c r="D155" s="333">
        <v>101</v>
      </c>
      <c r="E155" s="66">
        <v>150</v>
      </c>
      <c r="F155" s="64">
        <v>0</v>
      </c>
      <c r="G155" s="64">
        <v>0</v>
      </c>
    </row>
    <row r="156" spans="1:7" ht="12.75">
      <c r="A156" s="64">
        <v>765</v>
      </c>
      <c r="B156" s="65" t="s">
        <v>225</v>
      </c>
      <c r="C156" s="64">
        <v>1500</v>
      </c>
      <c r="D156" s="333">
        <v>101</v>
      </c>
      <c r="E156" s="66">
        <v>150</v>
      </c>
      <c r="F156" s="64">
        <v>0</v>
      </c>
      <c r="G156" s="64">
        <v>0</v>
      </c>
    </row>
    <row r="157" spans="1:7" ht="12.75">
      <c r="A157" s="64">
        <v>766</v>
      </c>
      <c r="B157" s="65" t="s">
        <v>226</v>
      </c>
      <c r="C157" s="64">
        <v>1942</v>
      </c>
      <c r="D157" s="333">
        <v>43</v>
      </c>
      <c r="E157" s="66">
        <v>150</v>
      </c>
      <c r="F157" s="64">
        <v>0</v>
      </c>
      <c r="G157" s="64">
        <v>0</v>
      </c>
    </row>
    <row r="158" spans="1:7" ht="12.75">
      <c r="A158" s="64">
        <v>767</v>
      </c>
      <c r="B158" s="65" t="s">
        <v>227</v>
      </c>
      <c r="C158" s="64">
        <v>1700</v>
      </c>
      <c r="D158" s="333">
        <v>75</v>
      </c>
      <c r="E158" s="66">
        <v>150</v>
      </c>
      <c r="F158" s="64">
        <v>0</v>
      </c>
      <c r="G158" s="64">
        <v>0</v>
      </c>
    </row>
    <row r="159" spans="1:7" ht="12.75">
      <c r="A159" s="64">
        <v>768</v>
      </c>
      <c r="B159" s="65" t="s">
        <v>228</v>
      </c>
      <c r="C159" s="64">
        <v>971</v>
      </c>
      <c r="D159" s="333">
        <v>170</v>
      </c>
      <c r="E159" s="66">
        <v>150</v>
      </c>
      <c r="F159" s="64">
        <v>0</v>
      </c>
      <c r="G159" s="64">
        <v>0</v>
      </c>
    </row>
    <row r="160" spans="1:7" ht="12.75">
      <c r="A160" s="64">
        <v>769</v>
      </c>
      <c r="B160" s="65" t="s">
        <v>229</v>
      </c>
      <c r="C160" s="64">
        <v>2913</v>
      </c>
      <c r="D160" s="333">
        <v>0</v>
      </c>
      <c r="E160" s="66">
        <v>0</v>
      </c>
      <c r="F160" s="64">
        <v>0</v>
      </c>
      <c r="G160" s="64">
        <v>0</v>
      </c>
    </row>
    <row r="161" spans="1:7" ht="12.75">
      <c r="A161" s="64">
        <v>770</v>
      </c>
      <c r="B161" s="65" t="s">
        <v>230</v>
      </c>
      <c r="C161" s="64">
        <v>2913</v>
      </c>
      <c r="D161" s="333">
        <v>0</v>
      </c>
      <c r="E161" s="66">
        <v>0</v>
      </c>
      <c r="F161" s="64">
        <v>0</v>
      </c>
      <c r="G161" s="64">
        <v>0</v>
      </c>
    </row>
    <row r="162" spans="1:7" ht="12.75">
      <c r="A162" s="64">
        <v>771</v>
      </c>
      <c r="B162" s="65" t="s">
        <v>231</v>
      </c>
      <c r="C162" s="64">
        <v>971</v>
      </c>
      <c r="D162" s="333">
        <v>170</v>
      </c>
      <c r="E162" s="66">
        <v>0</v>
      </c>
      <c r="F162" s="64">
        <v>0</v>
      </c>
      <c r="G162" s="64">
        <v>620</v>
      </c>
    </row>
    <row r="163" spans="1:7" ht="12.75">
      <c r="A163" s="64">
        <v>772</v>
      </c>
      <c r="B163" s="65" t="s">
        <v>232</v>
      </c>
      <c r="C163" s="64">
        <v>971</v>
      </c>
      <c r="D163" s="333">
        <v>170</v>
      </c>
      <c r="E163" s="66">
        <v>0</v>
      </c>
      <c r="F163" s="64">
        <v>0</v>
      </c>
      <c r="G163" s="64">
        <v>620</v>
      </c>
    </row>
    <row r="164" spans="1:7" ht="12.75">
      <c r="A164" s="64">
        <v>773</v>
      </c>
      <c r="B164" s="65" t="s">
        <v>233</v>
      </c>
      <c r="C164" s="64">
        <v>1942</v>
      </c>
      <c r="D164" s="333">
        <v>43</v>
      </c>
      <c r="E164" s="66">
        <v>0</v>
      </c>
      <c r="F164" s="64">
        <v>0</v>
      </c>
      <c r="G164" s="64">
        <v>669</v>
      </c>
    </row>
    <row r="165" spans="1:7" ht="12.75">
      <c r="A165" s="64">
        <v>774</v>
      </c>
      <c r="B165" s="65" t="s">
        <v>234</v>
      </c>
      <c r="C165" s="64">
        <v>1700</v>
      </c>
      <c r="D165" s="333">
        <v>75</v>
      </c>
      <c r="E165" s="66">
        <v>0</v>
      </c>
      <c r="F165" s="64">
        <v>0</v>
      </c>
      <c r="G165" s="64">
        <v>657</v>
      </c>
    </row>
    <row r="166" spans="1:7" ht="12.75">
      <c r="A166" s="64">
        <v>775</v>
      </c>
      <c r="B166" s="65" t="s">
        <v>235</v>
      </c>
      <c r="C166" s="64">
        <v>1400</v>
      </c>
      <c r="D166" s="333">
        <v>114</v>
      </c>
      <c r="E166" s="66">
        <v>150</v>
      </c>
      <c r="F166" s="64">
        <v>0</v>
      </c>
      <c r="G166" s="64">
        <v>0</v>
      </c>
    </row>
    <row r="167" spans="1:7" ht="12.75">
      <c r="A167" s="64">
        <v>776</v>
      </c>
      <c r="B167" s="65" t="s">
        <v>236</v>
      </c>
      <c r="C167" s="64">
        <v>971</v>
      </c>
      <c r="D167" s="333">
        <v>170</v>
      </c>
      <c r="E167" s="66">
        <v>0</v>
      </c>
      <c r="F167" s="64">
        <v>0</v>
      </c>
      <c r="G167" s="64">
        <v>0</v>
      </c>
    </row>
    <row r="168" spans="1:7" ht="12.75">
      <c r="A168" s="64">
        <v>777</v>
      </c>
      <c r="B168" s="65" t="s">
        <v>237</v>
      </c>
      <c r="C168" s="64">
        <v>971</v>
      </c>
      <c r="D168" s="333">
        <v>170</v>
      </c>
      <c r="E168" s="66">
        <v>0</v>
      </c>
      <c r="F168" s="64">
        <v>0</v>
      </c>
      <c r="G168" s="64">
        <v>155</v>
      </c>
    </row>
    <row r="169" spans="1:7" ht="12.75">
      <c r="A169" s="64">
        <v>778</v>
      </c>
      <c r="B169" s="65" t="s">
        <v>238</v>
      </c>
      <c r="C169" s="64">
        <v>1692</v>
      </c>
      <c r="D169" s="333">
        <v>76</v>
      </c>
      <c r="E169" s="66">
        <v>17</v>
      </c>
      <c r="F169" s="64">
        <v>0</v>
      </c>
      <c r="G169" s="64">
        <v>0</v>
      </c>
    </row>
    <row r="170" spans="1:7" ht="12.75">
      <c r="A170" s="64">
        <v>779</v>
      </c>
      <c r="B170" s="67" t="s">
        <v>239</v>
      </c>
      <c r="C170" s="64">
        <v>853</v>
      </c>
      <c r="D170" s="333">
        <v>779</v>
      </c>
      <c r="E170" s="66">
        <v>0</v>
      </c>
      <c r="F170" s="64">
        <v>0</v>
      </c>
      <c r="G170" s="64">
        <v>0</v>
      </c>
    </row>
    <row r="171" spans="1:7" ht="12.75">
      <c r="A171" s="64">
        <v>780</v>
      </c>
      <c r="B171" s="65" t="s">
        <v>240</v>
      </c>
      <c r="C171" s="64">
        <v>3146</v>
      </c>
      <c r="D171" s="333">
        <v>0</v>
      </c>
      <c r="E171" s="66">
        <v>0</v>
      </c>
      <c r="F171" s="64">
        <v>0</v>
      </c>
      <c r="G171" s="64">
        <v>0</v>
      </c>
    </row>
    <row r="172" spans="1:7" ht="12.75">
      <c r="A172" s="64">
        <v>781</v>
      </c>
      <c r="B172" s="65" t="s">
        <v>241</v>
      </c>
      <c r="C172" s="64">
        <v>2288</v>
      </c>
      <c r="D172" s="333">
        <v>0</v>
      </c>
      <c r="E172" s="66">
        <v>0</v>
      </c>
      <c r="F172" s="64">
        <v>0</v>
      </c>
      <c r="G172" s="64">
        <v>0</v>
      </c>
    </row>
    <row r="173" spans="1:7" ht="12.75">
      <c r="A173" s="64">
        <v>783</v>
      </c>
      <c r="B173" s="65" t="s">
        <v>242</v>
      </c>
      <c r="C173" s="64">
        <v>971</v>
      </c>
      <c r="D173" s="333">
        <v>170</v>
      </c>
      <c r="E173" s="66">
        <v>0</v>
      </c>
      <c r="F173" s="64">
        <v>0</v>
      </c>
      <c r="G173" s="64">
        <v>0</v>
      </c>
    </row>
    <row r="174" spans="1:7" ht="12.75">
      <c r="A174" s="64">
        <v>784</v>
      </c>
      <c r="B174" s="65" t="s">
        <v>243</v>
      </c>
      <c r="C174" s="64">
        <v>2490</v>
      </c>
      <c r="D174" s="333">
        <v>0</v>
      </c>
      <c r="E174" s="66">
        <v>0</v>
      </c>
      <c r="F174" s="64">
        <v>0</v>
      </c>
      <c r="G174" s="64">
        <v>0</v>
      </c>
    </row>
    <row r="175" spans="1:7" ht="12.75">
      <c r="A175" s="64">
        <v>788</v>
      </c>
      <c r="B175" s="65" t="s">
        <v>244</v>
      </c>
      <c r="C175" s="64">
        <v>2000</v>
      </c>
      <c r="D175" s="333">
        <v>36</v>
      </c>
      <c r="E175" s="66">
        <v>0</v>
      </c>
      <c r="F175" s="64">
        <v>0</v>
      </c>
      <c r="G175" s="64">
        <v>0</v>
      </c>
    </row>
    <row r="176" spans="1:7" ht="12.75">
      <c r="A176" s="64">
        <v>789</v>
      </c>
      <c r="B176" s="65" t="s">
        <v>245</v>
      </c>
      <c r="C176" s="64">
        <v>971</v>
      </c>
      <c r="D176" s="333">
        <v>170</v>
      </c>
      <c r="E176" s="66">
        <v>0</v>
      </c>
      <c r="F176" s="64">
        <v>0</v>
      </c>
      <c r="G176" s="64">
        <v>0</v>
      </c>
    </row>
    <row r="177" spans="1:7" ht="12.75">
      <c r="A177" s="64">
        <v>791</v>
      </c>
      <c r="B177" s="65" t="s">
        <v>246</v>
      </c>
      <c r="C177" s="64">
        <v>2913</v>
      </c>
      <c r="D177" s="333">
        <v>0</v>
      </c>
      <c r="E177" s="66">
        <v>17</v>
      </c>
      <c r="F177" s="64">
        <v>0</v>
      </c>
      <c r="G177" s="64">
        <v>0</v>
      </c>
    </row>
    <row r="178" spans="1:7" ht="12.75">
      <c r="A178" s="64">
        <v>792</v>
      </c>
      <c r="B178" s="65" t="s">
        <v>247</v>
      </c>
      <c r="C178" s="64">
        <v>2913</v>
      </c>
      <c r="D178" s="333">
        <v>0</v>
      </c>
      <c r="E178" s="66">
        <v>0</v>
      </c>
      <c r="F178" s="64">
        <v>0</v>
      </c>
      <c r="G178" s="64">
        <v>0</v>
      </c>
    </row>
    <row r="179" spans="1:7" ht="12.75">
      <c r="A179" s="64">
        <v>793</v>
      </c>
      <c r="B179" s="65" t="s">
        <v>248</v>
      </c>
      <c r="C179" s="64">
        <v>2913</v>
      </c>
      <c r="D179" s="333">
        <v>0</v>
      </c>
      <c r="E179" s="66">
        <v>0</v>
      </c>
      <c r="F179" s="64">
        <v>0</v>
      </c>
      <c r="G179" s="64">
        <v>0</v>
      </c>
    </row>
    <row r="180" spans="1:7" ht="12.75">
      <c r="A180" s="64">
        <v>794</v>
      </c>
      <c r="B180" s="65" t="s">
        <v>249</v>
      </c>
      <c r="C180" s="64">
        <v>1840</v>
      </c>
      <c r="D180" s="333">
        <v>57</v>
      </c>
      <c r="E180" s="66">
        <v>0</v>
      </c>
      <c r="F180" s="64">
        <v>0</v>
      </c>
      <c r="G180" s="64">
        <v>0</v>
      </c>
    </row>
    <row r="181" spans="1:7" ht="12.75">
      <c r="A181" s="64">
        <v>795</v>
      </c>
      <c r="B181" s="65" t="s">
        <v>250</v>
      </c>
      <c r="C181" s="64">
        <v>1450</v>
      </c>
      <c r="D181" s="333">
        <v>107</v>
      </c>
      <c r="E181" s="66">
        <v>0</v>
      </c>
      <c r="F181" s="64">
        <v>0</v>
      </c>
      <c r="G181" s="64">
        <v>0</v>
      </c>
    </row>
    <row r="182" spans="1:7" ht="12.75">
      <c r="A182" s="64">
        <v>796</v>
      </c>
      <c r="B182" s="65" t="s">
        <v>251</v>
      </c>
      <c r="C182" s="64">
        <v>1340</v>
      </c>
      <c r="D182" s="333">
        <v>122</v>
      </c>
      <c r="E182" s="66">
        <v>0</v>
      </c>
      <c r="F182" s="64">
        <v>0</v>
      </c>
      <c r="G182" s="64">
        <v>0</v>
      </c>
    </row>
    <row r="183" spans="1:7" ht="12.75">
      <c r="A183" s="64">
        <v>797</v>
      </c>
      <c r="B183" s="65" t="s">
        <v>252</v>
      </c>
      <c r="C183" s="64">
        <v>1170</v>
      </c>
      <c r="D183" s="333">
        <v>144</v>
      </c>
      <c r="E183" s="66">
        <v>0</v>
      </c>
      <c r="F183" s="64">
        <v>0</v>
      </c>
      <c r="G183" s="64">
        <v>0</v>
      </c>
    </row>
    <row r="184" spans="1:7" ht="12.75">
      <c r="A184" s="64">
        <v>798</v>
      </c>
      <c r="B184" s="65" t="s">
        <v>253</v>
      </c>
      <c r="C184" s="64">
        <v>961</v>
      </c>
      <c r="D184" s="333">
        <v>171</v>
      </c>
      <c r="E184" s="66">
        <v>0</v>
      </c>
      <c r="F184" s="64">
        <v>0</v>
      </c>
      <c r="G184" s="64">
        <v>0</v>
      </c>
    </row>
    <row r="185" spans="1:7" ht="12.75">
      <c r="A185" s="64">
        <v>808</v>
      </c>
      <c r="B185" s="65" t="s">
        <v>254</v>
      </c>
      <c r="C185" s="64">
        <v>1942</v>
      </c>
      <c r="D185" s="333">
        <v>43</v>
      </c>
      <c r="E185" s="66">
        <v>0</v>
      </c>
      <c r="F185" s="64">
        <v>0</v>
      </c>
      <c r="G185" s="64">
        <v>669</v>
      </c>
    </row>
    <row r="186" spans="1:7" ht="12.75">
      <c r="A186" s="64">
        <v>809</v>
      </c>
      <c r="B186" s="65" t="s">
        <v>255</v>
      </c>
      <c r="C186" s="64">
        <v>1782</v>
      </c>
      <c r="D186" s="333">
        <v>64</v>
      </c>
      <c r="E186" s="66">
        <v>0</v>
      </c>
      <c r="F186" s="64">
        <v>0</v>
      </c>
      <c r="G186" s="64">
        <v>669</v>
      </c>
    </row>
    <row r="187" spans="1:7" ht="12.75">
      <c r="A187" s="64">
        <v>810</v>
      </c>
      <c r="B187" s="65" t="s">
        <v>256</v>
      </c>
      <c r="C187" s="64">
        <v>1692</v>
      </c>
      <c r="D187" s="333">
        <v>76</v>
      </c>
      <c r="E187" s="66">
        <v>0</v>
      </c>
      <c r="F187" s="64">
        <v>0</v>
      </c>
      <c r="G187" s="64">
        <v>663</v>
      </c>
    </row>
    <row r="188" spans="1:7" ht="12.75">
      <c r="A188" s="64">
        <v>811</v>
      </c>
      <c r="B188" s="65" t="s">
        <v>257</v>
      </c>
      <c r="C188" s="64">
        <v>1592</v>
      </c>
      <c r="D188" s="333">
        <v>89</v>
      </c>
      <c r="E188" s="66">
        <v>0</v>
      </c>
      <c r="F188" s="64">
        <v>0</v>
      </c>
      <c r="G188" s="64">
        <v>657</v>
      </c>
    </row>
    <row r="189" spans="1:7" ht="12.75">
      <c r="A189" s="64">
        <v>812</v>
      </c>
      <c r="B189" s="65" t="s">
        <v>258</v>
      </c>
      <c r="C189" s="64">
        <v>1600</v>
      </c>
      <c r="D189" s="333">
        <v>88</v>
      </c>
      <c r="E189" s="66">
        <v>0</v>
      </c>
      <c r="F189" s="64">
        <v>0</v>
      </c>
      <c r="G189" s="64">
        <v>657</v>
      </c>
    </row>
    <row r="190" spans="1:7" ht="12.75">
      <c r="A190" s="64">
        <v>813</v>
      </c>
      <c r="B190" s="65" t="s">
        <v>259</v>
      </c>
      <c r="C190" s="64">
        <v>971</v>
      </c>
      <c r="D190" s="333">
        <v>170</v>
      </c>
      <c r="E190" s="66">
        <v>0</v>
      </c>
      <c r="F190" s="64">
        <v>0</v>
      </c>
      <c r="G190" s="64">
        <v>620</v>
      </c>
    </row>
    <row r="191" spans="1:7" ht="12.75">
      <c r="A191" s="64">
        <v>814</v>
      </c>
      <c r="B191" s="65" t="s">
        <v>260</v>
      </c>
      <c r="C191" s="64">
        <v>971</v>
      </c>
      <c r="D191" s="333">
        <v>170</v>
      </c>
      <c r="E191" s="66">
        <v>0</v>
      </c>
      <c r="F191" s="64">
        <v>0</v>
      </c>
      <c r="G191" s="64">
        <v>155</v>
      </c>
    </row>
    <row r="192" spans="1:7" ht="12.75">
      <c r="A192" s="64">
        <v>815</v>
      </c>
      <c r="B192" s="65" t="s">
        <v>261</v>
      </c>
      <c r="C192" s="64">
        <v>971</v>
      </c>
      <c r="D192" s="333">
        <v>170</v>
      </c>
      <c r="E192" s="66">
        <v>17</v>
      </c>
      <c r="F192" s="64">
        <v>0</v>
      </c>
      <c r="G192" s="64">
        <v>0</v>
      </c>
    </row>
    <row r="193" spans="1:7" ht="12.75">
      <c r="A193" s="64">
        <v>816</v>
      </c>
      <c r="B193" s="65" t="s">
        <v>262</v>
      </c>
      <c r="C193" s="64">
        <v>1600</v>
      </c>
      <c r="D193" s="333">
        <v>88</v>
      </c>
      <c r="E193" s="66">
        <v>17</v>
      </c>
      <c r="F193" s="64">
        <v>0</v>
      </c>
      <c r="G193" s="64">
        <v>0</v>
      </c>
    </row>
    <row r="194" spans="1:7" ht="12.75">
      <c r="A194" s="64">
        <v>817</v>
      </c>
      <c r="B194" s="65" t="s">
        <v>263</v>
      </c>
      <c r="C194" s="64">
        <v>1782</v>
      </c>
      <c r="D194" s="333">
        <v>64</v>
      </c>
      <c r="E194" s="66">
        <v>0</v>
      </c>
      <c r="F194" s="64">
        <v>0</v>
      </c>
      <c r="G194" s="64">
        <v>839</v>
      </c>
    </row>
    <row r="195" spans="1:7" ht="12.75">
      <c r="A195" s="64">
        <v>818</v>
      </c>
      <c r="B195" s="65" t="s">
        <v>264</v>
      </c>
      <c r="C195" s="64">
        <v>971</v>
      </c>
      <c r="D195" s="333">
        <v>170</v>
      </c>
      <c r="E195" s="66">
        <v>0</v>
      </c>
      <c r="F195" s="64">
        <v>0</v>
      </c>
      <c r="G195" s="64">
        <v>659</v>
      </c>
    </row>
    <row r="196" spans="1:7" ht="12.75">
      <c r="A196" s="64">
        <v>819</v>
      </c>
      <c r="B196" s="65" t="s">
        <v>265</v>
      </c>
      <c r="C196" s="64">
        <v>971</v>
      </c>
      <c r="D196" s="333">
        <v>170</v>
      </c>
      <c r="E196" s="66">
        <v>0</v>
      </c>
      <c r="F196" s="64">
        <v>0</v>
      </c>
      <c r="G196" s="64">
        <v>155</v>
      </c>
    </row>
    <row r="197" spans="1:7" ht="12.75">
      <c r="A197" s="64">
        <v>820</v>
      </c>
      <c r="B197" s="65" t="s">
        <v>266</v>
      </c>
      <c r="C197" s="64">
        <v>1692</v>
      </c>
      <c r="D197" s="333">
        <v>76</v>
      </c>
      <c r="E197" s="66">
        <v>0</v>
      </c>
      <c r="F197" s="64">
        <v>0</v>
      </c>
      <c r="G197" s="64">
        <v>839</v>
      </c>
    </row>
    <row r="198" spans="1:7" ht="12.75">
      <c r="A198" s="64">
        <v>821</v>
      </c>
      <c r="B198" s="65" t="s">
        <v>267</v>
      </c>
      <c r="C198" s="64">
        <v>1592</v>
      </c>
      <c r="D198" s="333">
        <v>89</v>
      </c>
      <c r="E198" s="66">
        <v>0</v>
      </c>
      <c r="F198" s="64">
        <v>0</v>
      </c>
      <c r="G198" s="64">
        <v>839</v>
      </c>
    </row>
    <row r="199" spans="1:7" ht="12.75">
      <c r="A199" s="64">
        <v>822</v>
      </c>
      <c r="B199" s="65" t="s">
        <v>268</v>
      </c>
      <c r="C199" s="64">
        <v>971</v>
      </c>
      <c r="D199" s="333">
        <v>170</v>
      </c>
      <c r="E199" s="66">
        <v>0</v>
      </c>
      <c r="F199" s="64">
        <v>0</v>
      </c>
      <c r="G199" s="64">
        <v>155</v>
      </c>
    </row>
    <row r="200" spans="1:7" ht="12.75">
      <c r="A200" s="64">
        <v>823</v>
      </c>
      <c r="B200" s="65" t="s">
        <v>269</v>
      </c>
      <c r="C200" s="64">
        <v>1700</v>
      </c>
      <c r="D200" s="333">
        <v>75</v>
      </c>
      <c r="E200" s="66">
        <v>0</v>
      </c>
      <c r="F200" s="64">
        <v>0</v>
      </c>
      <c r="G200" s="64">
        <v>657</v>
      </c>
    </row>
    <row r="201" spans="1:7" ht="12.75">
      <c r="A201" s="64">
        <v>824</v>
      </c>
      <c r="B201" s="65" t="s">
        <v>270</v>
      </c>
      <c r="C201" s="64">
        <v>1400</v>
      </c>
      <c r="D201" s="333">
        <v>114</v>
      </c>
      <c r="E201" s="66">
        <v>0</v>
      </c>
      <c r="F201" s="64">
        <v>0</v>
      </c>
      <c r="G201" s="64">
        <v>657</v>
      </c>
    </row>
    <row r="202" spans="1:7" ht="12.75">
      <c r="A202" s="64">
        <v>825</v>
      </c>
      <c r="B202" s="65" t="s">
        <v>271</v>
      </c>
      <c r="C202" s="64">
        <v>1300</v>
      </c>
      <c r="D202" s="333">
        <v>127</v>
      </c>
      <c r="E202" s="66">
        <v>0</v>
      </c>
      <c r="F202" s="64">
        <v>0</v>
      </c>
      <c r="G202" s="64">
        <v>657</v>
      </c>
    </row>
    <row r="203" spans="1:7" ht="12.75">
      <c r="A203" s="64">
        <v>826</v>
      </c>
      <c r="B203" s="65" t="s">
        <v>272</v>
      </c>
      <c r="C203" s="64">
        <v>1250</v>
      </c>
      <c r="D203" s="333">
        <v>134</v>
      </c>
      <c r="E203" s="66">
        <v>0</v>
      </c>
      <c r="F203" s="64">
        <v>0</v>
      </c>
      <c r="G203" s="64">
        <v>657</v>
      </c>
    </row>
    <row r="204" spans="1:7" ht="12.75">
      <c r="A204" s="64">
        <v>827</v>
      </c>
      <c r="B204" s="65" t="s">
        <v>273</v>
      </c>
      <c r="C204" s="64">
        <v>3146</v>
      </c>
      <c r="D204" s="333">
        <v>0</v>
      </c>
      <c r="E204" s="66">
        <v>0</v>
      </c>
      <c r="F204" s="64">
        <v>0</v>
      </c>
      <c r="G204" s="64">
        <v>0</v>
      </c>
    </row>
    <row r="205" spans="1:7" ht="12.75">
      <c r="A205" s="64">
        <v>828</v>
      </c>
      <c r="B205" s="65" t="s">
        <v>274</v>
      </c>
      <c r="C205" s="64">
        <v>2913</v>
      </c>
      <c r="D205" s="333">
        <v>0</v>
      </c>
      <c r="E205" s="66">
        <v>0</v>
      </c>
      <c r="F205" s="64">
        <v>0</v>
      </c>
      <c r="G205" s="64">
        <v>0</v>
      </c>
    </row>
    <row r="206" spans="1:7" ht="12.75">
      <c r="A206" s="64">
        <v>829</v>
      </c>
      <c r="B206" s="65" t="s">
        <v>275</v>
      </c>
      <c r="C206" s="64">
        <v>1942</v>
      </c>
      <c r="D206" s="333">
        <v>43</v>
      </c>
      <c r="E206" s="66">
        <v>0</v>
      </c>
      <c r="F206" s="64">
        <v>0</v>
      </c>
      <c r="G206" s="64">
        <v>0</v>
      </c>
    </row>
    <row r="207" spans="1:7" ht="12.75">
      <c r="A207" s="64">
        <v>830</v>
      </c>
      <c r="B207" s="65" t="s">
        <v>276</v>
      </c>
      <c r="C207" s="64">
        <v>1740</v>
      </c>
      <c r="D207" s="333">
        <v>70</v>
      </c>
      <c r="E207" s="66">
        <v>0</v>
      </c>
      <c r="F207" s="64">
        <v>0</v>
      </c>
      <c r="G207" s="64">
        <v>0</v>
      </c>
    </row>
    <row r="208" spans="1:7" ht="12.75">
      <c r="A208" s="64">
        <v>831</v>
      </c>
      <c r="B208" s="65" t="s">
        <v>277</v>
      </c>
      <c r="C208" s="64">
        <v>971</v>
      </c>
      <c r="D208" s="333">
        <v>170</v>
      </c>
      <c r="E208" s="66">
        <v>0</v>
      </c>
      <c r="F208" s="64">
        <v>0</v>
      </c>
      <c r="G208" s="64">
        <v>0</v>
      </c>
    </row>
    <row r="209" spans="1:7" ht="12.75">
      <c r="A209" s="64">
        <v>832</v>
      </c>
      <c r="B209" s="65" t="s">
        <v>278</v>
      </c>
      <c r="C209" s="64">
        <v>2913</v>
      </c>
      <c r="D209" s="333">
        <v>0</v>
      </c>
      <c r="E209" s="66">
        <v>0</v>
      </c>
      <c r="F209" s="64">
        <v>0</v>
      </c>
      <c r="G209" s="64">
        <v>0</v>
      </c>
    </row>
    <row r="210" spans="1:7" ht="12.75">
      <c r="A210" s="64">
        <v>833</v>
      </c>
      <c r="B210" s="65" t="s">
        <v>279</v>
      </c>
      <c r="C210" s="64">
        <v>971</v>
      </c>
      <c r="D210" s="333">
        <v>170</v>
      </c>
      <c r="E210" s="66">
        <v>0</v>
      </c>
      <c r="F210" s="64">
        <v>0</v>
      </c>
      <c r="G210" s="64">
        <v>155</v>
      </c>
    </row>
    <row r="211" spans="1:7" ht="12.75">
      <c r="A211" s="64">
        <v>834</v>
      </c>
      <c r="B211" s="65" t="s">
        <v>280</v>
      </c>
      <c r="C211" s="64">
        <v>971</v>
      </c>
      <c r="D211" s="333">
        <v>170</v>
      </c>
      <c r="E211" s="66">
        <v>0</v>
      </c>
      <c r="F211" s="64">
        <v>0</v>
      </c>
      <c r="G211" s="64">
        <v>155</v>
      </c>
    </row>
    <row r="212" spans="1:7" ht="12.75">
      <c r="A212" s="64">
        <v>835</v>
      </c>
      <c r="B212" s="65" t="s">
        <v>281</v>
      </c>
      <c r="C212" s="64">
        <v>971</v>
      </c>
      <c r="D212" s="333">
        <v>170</v>
      </c>
      <c r="E212" s="66">
        <v>0</v>
      </c>
      <c r="F212" s="64">
        <v>0</v>
      </c>
      <c r="G212" s="64">
        <v>0</v>
      </c>
    </row>
    <row r="213" spans="1:7" ht="12.75">
      <c r="A213" s="64">
        <v>836</v>
      </c>
      <c r="B213" s="65" t="s">
        <v>282</v>
      </c>
      <c r="C213" s="64">
        <v>971</v>
      </c>
      <c r="D213" s="333">
        <v>170</v>
      </c>
      <c r="E213" s="66">
        <v>0</v>
      </c>
      <c r="F213" s="64">
        <v>0</v>
      </c>
      <c r="G213" s="64">
        <v>155</v>
      </c>
    </row>
    <row r="214" spans="1:7" ht="12.75">
      <c r="A214" s="64">
        <v>837</v>
      </c>
      <c r="B214" s="65" t="s">
        <v>283</v>
      </c>
      <c r="C214" s="64">
        <v>971</v>
      </c>
      <c r="D214" s="333">
        <v>170</v>
      </c>
      <c r="E214" s="66">
        <v>0</v>
      </c>
      <c r="F214" s="64">
        <v>0</v>
      </c>
      <c r="G214" s="64">
        <v>155</v>
      </c>
    </row>
    <row r="215" spans="1:7" ht="12.75">
      <c r="A215" s="64">
        <v>839</v>
      </c>
      <c r="B215" s="65" t="s">
        <v>284</v>
      </c>
      <c r="C215" s="64">
        <v>971</v>
      </c>
      <c r="D215" s="333">
        <v>170</v>
      </c>
      <c r="E215" s="66">
        <v>0</v>
      </c>
      <c r="F215" s="64">
        <v>0</v>
      </c>
      <c r="G215" s="64">
        <v>155</v>
      </c>
    </row>
    <row r="216" spans="1:7" ht="12.75">
      <c r="A216" s="64">
        <v>840</v>
      </c>
      <c r="B216" s="65" t="s">
        <v>285</v>
      </c>
      <c r="C216" s="64">
        <v>971</v>
      </c>
      <c r="D216" s="333">
        <v>170</v>
      </c>
      <c r="E216" s="66">
        <v>0</v>
      </c>
      <c r="F216" s="64">
        <v>0</v>
      </c>
      <c r="G216" s="64">
        <v>155</v>
      </c>
    </row>
    <row r="217" spans="1:7" ht="12.75">
      <c r="A217" s="64">
        <v>842</v>
      </c>
      <c r="B217" s="65" t="s">
        <v>286</v>
      </c>
      <c r="C217" s="64">
        <v>1500</v>
      </c>
      <c r="D217" s="333">
        <v>101</v>
      </c>
      <c r="E217" s="66">
        <v>0</v>
      </c>
      <c r="F217" s="64">
        <v>0</v>
      </c>
      <c r="G217" s="64">
        <v>0</v>
      </c>
    </row>
    <row r="218" spans="1:7" ht="12.75">
      <c r="A218" s="64">
        <v>843</v>
      </c>
      <c r="B218" s="65" t="s">
        <v>287</v>
      </c>
      <c r="C218" s="64">
        <v>1250</v>
      </c>
      <c r="D218" s="333">
        <v>134</v>
      </c>
      <c r="E218" s="66">
        <v>0</v>
      </c>
      <c r="F218" s="64">
        <v>0</v>
      </c>
      <c r="G218" s="64">
        <v>0</v>
      </c>
    </row>
    <row r="219" spans="1:7" ht="12.75">
      <c r="A219" s="64">
        <v>844</v>
      </c>
      <c r="B219" s="65" t="s">
        <v>288</v>
      </c>
      <c r="C219" s="64">
        <v>1660</v>
      </c>
      <c r="D219" s="333">
        <v>80</v>
      </c>
      <c r="E219" s="66">
        <v>0</v>
      </c>
      <c r="F219" s="64">
        <v>0</v>
      </c>
      <c r="G219" s="64">
        <v>0</v>
      </c>
    </row>
    <row r="220" spans="1:7" ht="12.75">
      <c r="A220" s="64">
        <v>849</v>
      </c>
      <c r="B220" s="65" t="s">
        <v>289</v>
      </c>
      <c r="C220" s="64">
        <v>971</v>
      </c>
      <c r="D220" s="333">
        <v>170</v>
      </c>
      <c r="E220" s="66">
        <v>0</v>
      </c>
      <c r="F220" s="64">
        <v>0</v>
      </c>
      <c r="G220" s="64">
        <v>0</v>
      </c>
    </row>
    <row r="221" spans="1:7" ht="12.75">
      <c r="A221" s="64">
        <v>900</v>
      </c>
      <c r="B221" s="65" t="s">
        <v>290</v>
      </c>
      <c r="C221" s="64">
        <v>3146</v>
      </c>
      <c r="D221" s="333">
        <v>0</v>
      </c>
      <c r="E221" s="66">
        <v>0</v>
      </c>
      <c r="F221" s="64">
        <v>0</v>
      </c>
      <c r="G221" s="64">
        <v>0</v>
      </c>
    </row>
    <row r="222" spans="1:7" ht="12.75">
      <c r="A222" s="64">
        <v>901</v>
      </c>
      <c r="B222" s="65" t="s">
        <v>291</v>
      </c>
      <c r="C222" s="64">
        <v>2913</v>
      </c>
      <c r="D222" s="333">
        <v>0</v>
      </c>
      <c r="E222" s="66">
        <v>0</v>
      </c>
      <c r="F222" s="64">
        <v>0</v>
      </c>
      <c r="G222" s="64">
        <v>0</v>
      </c>
    </row>
    <row r="223" spans="1:7" ht="12.75">
      <c r="A223" s="64">
        <v>902</v>
      </c>
      <c r="B223" s="65" t="s">
        <v>292</v>
      </c>
      <c r="C223" s="64">
        <v>2913</v>
      </c>
      <c r="D223" s="333">
        <v>0</v>
      </c>
      <c r="E223" s="66">
        <v>20</v>
      </c>
      <c r="F223" s="64">
        <v>0</v>
      </c>
      <c r="G223" s="64">
        <v>0</v>
      </c>
    </row>
    <row r="224" spans="1:7" ht="12.75">
      <c r="A224" s="64">
        <v>903</v>
      </c>
      <c r="B224" s="65" t="s">
        <v>293</v>
      </c>
      <c r="C224" s="64">
        <v>2913</v>
      </c>
      <c r="D224" s="333">
        <v>0</v>
      </c>
      <c r="E224" s="66">
        <v>0</v>
      </c>
      <c r="F224" s="64">
        <v>0</v>
      </c>
      <c r="G224" s="64">
        <v>0</v>
      </c>
    </row>
    <row r="225" spans="1:7" ht="12.75">
      <c r="A225" s="64">
        <v>904</v>
      </c>
      <c r="B225" s="65" t="s">
        <v>294</v>
      </c>
      <c r="C225" s="64">
        <v>2100</v>
      </c>
      <c r="D225" s="333">
        <v>23</v>
      </c>
      <c r="E225" s="66">
        <v>0</v>
      </c>
      <c r="F225" s="64">
        <v>0</v>
      </c>
      <c r="G225" s="64">
        <v>0</v>
      </c>
    </row>
    <row r="226" spans="1:7" ht="12.75">
      <c r="A226" s="64">
        <v>905</v>
      </c>
      <c r="B226" s="65" t="s">
        <v>295</v>
      </c>
      <c r="C226" s="64">
        <v>1800</v>
      </c>
      <c r="D226" s="333">
        <v>62</v>
      </c>
      <c r="E226" s="66">
        <v>0</v>
      </c>
      <c r="F226" s="64">
        <v>0</v>
      </c>
      <c r="G226" s="64">
        <v>0</v>
      </c>
    </row>
    <row r="227" spans="1:7" ht="12.75">
      <c r="A227" s="64">
        <v>906</v>
      </c>
      <c r="B227" s="65" t="s">
        <v>296</v>
      </c>
      <c r="C227" s="64">
        <v>1942</v>
      </c>
      <c r="D227" s="333">
        <v>43</v>
      </c>
      <c r="E227" s="66">
        <v>0</v>
      </c>
      <c r="F227" s="64">
        <v>0</v>
      </c>
      <c r="G227" s="64">
        <v>0</v>
      </c>
    </row>
    <row r="228" spans="1:7" ht="12.75">
      <c r="A228" s="64">
        <v>907</v>
      </c>
      <c r="B228" s="65" t="s">
        <v>297</v>
      </c>
      <c r="C228" s="64">
        <v>1782</v>
      </c>
      <c r="D228" s="333">
        <v>64</v>
      </c>
      <c r="E228" s="66">
        <v>0</v>
      </c>
      <c r="F228" s="64">
        <v>0</v>
      </c>
      <c r="G228" s="64">
        <v>0</v>
      </c>
    </row>
    <row r="229" spans="1:7" ht="12.75">
      <c r="A229" s="64">
        <v>908</v>
      </c>
      <c r="B229" s="65" t="s">
        <v>298</v>
      </c>
      <c r="C229" s="64">
        <v>1692</v>
      </c>
      <c r="D229" s="333">
        <v>76</v>
      </c>
      <c r="E229" s="66">
        <v>0</v>
      </c>
      <c r="F229" s="64">
        <v>0</v>
      </c>
      <c r="G229" s="64">
        <v>0</v>
      </c>
    </row>
    <row r="230" spans="1:7" ht="12.75">
      <c r="A230" s="64">
        <v>909</v>
      </c>
      <c r="B230" s="65" t="s">
        <v>299</v>
      </c>
      <c r="C230" s="64">
        <v>1592</v>
      </c>
      <c r="D230" s="333">
        <v>89</v>
      </c>
      <c r="E230" s="66">
        <v>0</v>
      </c>
      <c r="F230" s="64">
        <v>0</v>
      </c>
      <c r="G230" s="64">
        <v>0</v>
      </c>
    </row>
    <row r="231" spans="1:7" ht="12.75">
      <c r="A231" s="64">
        <v>910</v>
      </c>
      <c r="B231" s="65" t="s">
        <v>183</v>
      </c>
      <c r="C231" s="64">
        <v>1942</v>
      </c>
      <c r="D231" s="333">
        <v>43</v>
      </c>
      <c r="E231" s="66">
        <v>150</v>
      </c>
      <c r="F231" s="64">
        <v>0</v>
      </c>
      <c r="G231" s="64">
        <v>0</v>
      </c>
    </row>
    <row r="232" spans="1:7" ht="12.75">
      <c r="A232" s="64">
        <v>911</v>
      </c>
      <c r="B232" s="65" t="s">
        <v>193</v>
      </c>
      <c r="C232" s="64">
        <v>1592</v>
      </c>
      <c r="D232" s="333">
        <v>89</v>
      </c>
      <c r="E232" s="66">
        <v>0</v>
      </c>
      <c r="F232" s="64">
        <v>0</v>
      </c>
      <c r="G232" s="64">
        <v>0</v>
      </c>
    </row>
    <row r="233" spans="1:7" ht="12.75">
      <c r="A233" s="64">
        <v>912</v>
      </c>
      <c r="B233" s="65" t="s">
        <v>300</v>
      </c>
      <c r="C233" s="64">
        <v>1782</v>
      </c>
      <c r="D233" s="333">
        <v>64</v>
      </c>
      <c r="E233" s="66">
        <v>17</v>
      </c>
      <c r="F233" s="64">
        <v>0</v>
      </c>
      <c r="G233" s="64">
        <v>0</v>
      </c>
    </row>
    <row r="234" spans="1:7" ht="12.75">
      <c r="A234" s="64">
        <v>913</v>
      </c>
      <c r="B234" s="65" t="s">
        <v>301</v>
      </c>
      <c r="C234" s="64">
        <v>1700</v>
      </c>
      <c r="D234" s="333">
        <v>75</v>
      </c>
      <c r="E234" s="66">
        <v>0</v>
      </c>
      <c r="F234" s="64">
        <v>0</v>
      </c>
      <c r="G234" s="64">
        <v>0</v>
      </c>
    </row>
    <row r="235" spans="1:7" ht="12.75">
      <c r="A235" s="64">
        <v>914</v>
      </c>
      <c r="B235" s="65" t="s">
        <v>302</v>
      </c>
      <c r="C235" s="64">
        <v>1600</v>
      </c>
      <c r="D235" s="333">
        <v>88</v>
      </c>
      <c r="E235" s="66">
        <v>0</v>
      </c>
      <c r="F235" s="64">
        <v>0</v>
      </c>
      <c r="G235" s="64">
        <v>0</v>
      </c>
    </row>
    <row r="236" spans="1:7" ht="12.75">
      <c r="A236" s="64">
        <v>915</v>
      </c>
      <c r="B236" s="65" t="s">
        <v>303</v>
      </c>
      <c r="C236" s="64">
        <v>1700</v>
      </c>
      <c r="D236" s="333">
        <v>75</v>
      </c>
      <c r="E236" s="66">
        <v>150</v>
      </c>
      <c r="F236" s="64">
        <v>0</v>
      </c>
      <c r="G236" s="64">
        <v>0</v>
      </c>
    </row>
    <row r="237" spans="1:7" ht="12.75">
      <c r="A237" s="64">
        <v>916</v>
      </c>
      <c r="B237" s="65" t="s">
        <v>304</v>
      </c>
      <c r="C237" s="64">
        <v>1300</v>
      </c>
      <c r="D237" s="333">
        <v>127</v>
      </c>
      <c r="E237" s="66">
        <v>0</v>
      </c>
      <c r="F237" s="64">
        <v>0</v>
      </c>
      <c r="G237" s="64">
        <v>0</v>
      </c>
    </row>
    <row r="238" spans="1:7" ht="12.75">
      <c r="A238" s="64">
        <v>917</v>
      </c>
      <c r="B238" s="65" t="s">
        <v>305</v>
      </c>
      <c r="C238" s="64">
        <v>971</v>
      </c>
      <c r="D238" s="333">
        <v>170</v>
      </c>
      <c r="E238" s="66">
        <v>0</v>
      </c>
      <c r="F238" s="64">
        <v>0</v>
      </c>
      <c r="G238" s="64">
        <v>0</v>
      </c>
    </row>
    <row r="239" spans="1:7" ht="12.75">
      <c r="A239" s="64">
        <v>918</v>
      </c>
      <c r="B239" s="65" t="s">
        <v>201</v>
      </c>
      <c r="C239" s="64">
        <v>971</v>
      </c>
      <c r="D239" s="333">
        <v>170</v>
      </c>
      <c r="E239" s="66">
        <v>150</v>
      </c>
      <c r="F239" s="64">
        <v>0</v>
      </c>
      <c r="G239" s="64">
        <v>0</v>
      </c>
    </row>
    <row r="240" spans="1:7" ht="12.75">
      <c r="A240" s="64">
        <v>919</v>
      </c>
      <c r="B240" s="65" t="s">
        <v>306</v>
      </c>
      <c r="C240" s="64">
        <v>971</v>
      </c>
      <c r="D240" s="333">
        <v>170</v>
      </c>
      <c r="E240" s="66">
        <v>17</v>
      </c>
      <c r="F240" s="64">
        <v>0</v>
      </c>
      <c r="G240" s="64">
        <v>0</v>
      </c>
    </row>
    <row r="241" spans="1:7" ht="12.75">
      <c r="A241" s="64">
        <v>920</v>
      </c>
      <c r="B241" s="65" t="s">
        <v>307</v>
      </c>
      <c r="C241" s="64">
        <v>971</v>
      </c>
      <c r="D241" s="333">
        <v>170</v>
      </c>
      <c r="E241" s="66">
        <v>150</v>
      </c>
      <c r="F241" s="64">
        <v>0</v>
      </c>
      <c r="G241" s="64">
        <v>0</v>
      </c>
    </row>
    <row r="242" spans="1:7" ht="12.75">
      <c r="A242" s="64">
        <v>921</v>
      </c>
      <c r="B242" s="65" t="s">
        <v>308</v>
      </c>
      <c r="C242" s="64">
        <v>971</v>
      </c>
      <c r="D242" s="333">
        <v>170</v>
      </c>
      <c r="E242" s="66">
        <v>0</v>
      </c>
      <c r="F242" s="64">
        <v>0</v>
      </c>
      <c r="G242" s="64">
        <v>0</v>
      </c>
    </row>
    <row r="243" spans="1:7" ht="12.75">
      <c r="A243" s="64">
        <v>922</v>
      </c>
      <c r="B243" s="65" t="s">
        <v>309</v>
      </c>
      <c r="C243" s="64">
        <v>971</v>
      </c>
      <c r="D243" s="333">
        <v>170</v>
      </c>
      <c r="E243" s="66">
        <v>0</v>
      </c>
      <c r="F243" s="64">
        <v>0</v>
      </c>
      <c r="G243" s="64">
        <v>0</v>
      </c>
    </row>
    <row r="244" spans="1:7" ht="12.75">
      <c r="A244" s="64">
        <v>923</v>
      </c>
      <c r="B244" s="65" t="s">
        <v>310</v>
      </c>
      <c r="C244" s="64">
        <v>971</v>
      </c>
      <c r="D244" s="333">
        <v>170</v>
      </c>
      <c r="E244" s="66">
        <v>0</v>
      </c>
      <c r="F244" s="64">
        <v>0</v>
      </c>
      <c r="G244" s="64">
        <v>0</v>
      </c>
    </row>
    <row r="245" spans="1:7" ht="12.75">
      <c r="A245" s="64">
        <v>924</v>
      </c>
      <c r="B245" s="65" t="s">
        <v>311</v>
      </c>
      <c r="C245" s="64">
        <v>971</v>
      </c>
      <c r="D245" s="333">
        <v>170</v>
      </c>
      <c r="E245" s="66">
        <v>150</v>
      </c>
      <c r="F245" s="64">
        <v>0</v>
      </c>
      <c r="G245" s="64">
        <v>0</v>
      </c>
    </row>
    <row r="246" spans="1:7" ht="12.75">
      <c r="A246" s="64">
        <v>925</v>
      </c>
      <c r="B246" s="65" t="s">
        <v>103</v>
      </c>
      <c r="C246" s="64">
        <v>971</v>
      </c>
      <c r="D246" s="333">
        <v>170</v>
      </c>
      <c r="E246" s="66">
        <v>0</v>
      </c>
      <c r="F246" s="64">
        <v>0</v>
      </c>
      <c r="G246" s="64">
        <v>0</v>
      </c>
    </row>
    <row r="247" spans="1:7" ht="12.75">
      <c r="A247" s="64">
        <v>926</v>
      </c>
      <c r="B247" s="65" t="s">
        <v>225</v>
      </c>
      <c r="C247" s="64">
        <v>1500</v>
      </c>
      <c r="D247" s="333">
        <v>101</v>
      </c>
      <c r="E247" s="66">
        <v>150</v>
      </c>
      <c r="F247" s="64">
        <v>0</v>
      </c>
      <c r="G247" s="64">
        <v>0</v>
      </c>
    </row>
    <row r="248" spans="1:7" ht="12.75">
      <c r="A248" s="64">
        <v>928</v>
      </c>
      <c r="B248" s="65" t="s">
        <v>196</v>
      </c>
      <c r="C248" s="64">
        <v>1500</v>
      </c>
      <c r="D248" s="333">
        <v>101</v>
      </c>
      <c r="E248" s="66">
        <v>150</v>
      </c>
      <c r="F248" s="64">
        <v>0</v>
      </c>
      <c r="G248" s="64">
        <v>0</v>
      </c>
    </row>
    <row r="249" spans="1:7" ht="12.75">
      <c r="A249" s="64">
        <v>929</v>
      </c>
      <c r="B249" s="65" t="s">
        <v>312</v>
      </c>
      <c r="C249" s="64">
        <v>971</v>
      </c>
      <c r="D249" s="333">
        <v>170</v>
      </c>
      <c r="E249" s="66">
        <v>150</v>
      </c>
      <c r="F249" s="64">
        <v>0</v>
      </c>
      <c r="G249" s="64">
        <v>0</v>
      </c>
    </row>
    <row r="250" spans="1:7" ht="12.75">
      <c r="A250" s="64">
        <v>930</v>
      </c>
      <c r="B250" s="65" t="s">
        <v>313</v>
      </c>
      <c r="C250" s="64">
        <v>1592</v>
      </c>
      <c r="D250" s="333">
        <v>89</v>
      </c>
      <c r="E250" s="66">
        <v>0</v>
      </c>
      <c r="F250" s="64">
        <v>0</v>
      </c>
      <c r="G250" s="64">
        <v>0</v>
      </c>
    </row>
    <row r="251" spans="1:7" ht="12.75">
      <c r="A251" s="64">
        <v>931</v>
      </c>
      <c r="B251" s="65" t="s">
        <v>314</v>
      </c>
      <c r="C251" s="64">
        <v>971</v>
      </c>
      <c r="D251" s="333">
        <v>170</v>
      </c>
      <c r="E251" s="66">
        <v>0</v>
      </c>
      <c r="F251" s="64">
        <v>0</v>
      </c>
      <c r="G251" s="64">
        <v>0</v>
      </c>
    </row>
    <row r="252" spans="1:7" ht="12.75">
      <c r="A252" s="64">
        <v>932</v>
      </c>
      <c r="B252" s="65" t="s">
        <v>315</v>
      </c>
      <c r="C252" s="64">
        <v>2220</v>
      </c>
      <c r="D252" s="333">
        <v>7</v>
      </c>
      <c r="E252" s="66">
        <v>0</v>
      </c>
      <c r="F252" s="64">
        <v>0</v>
      </c>
      <c r="G252" s="64">
        <v>0</v>
      </c>
    </row>
    <row r="253" spans="1:7" ht="12.75">
      <c r="A253" s="74">
        <v>933</v>
      </c>
      <c r="B253" s="75" t="s">
        <v>316</v>
      </c>
      <c r="C253" s="74">
        <v>1580</v>
      </c>
      <c r="D253" s="333">
        <v>90</v>
      </c>
      <c r="E253" s="76">
        <v>0</v>
      </c>
      <c r="F253" s="74">
        <v>0</v>
      </c>
      <c r="G253" s="74">
        <v>0</v>
      </c>
    </row>
    <row r="254" spans="1:7" ht="12.75">
      <c r="A254" s="64">
        <v>934</v>
      </c>
      <c r="B254" s="65" t="s">
        <v>317</v>
      </c>
      <c r="C254" s="64">
        <v>922</v>
      </c>
      <c r="D254" s="333">
        <v>176</v>
      </c>
      <c r="E254" s="66">
        <v>0</v>
      </c>
      <c r="F254" s="64">
        <v>0</v>
      </c>
      <c r="G254" s="64">
        <v>0</v>
      </c>
    </row>
    <row r="255" spans="1:7" ht="12.75">
      <c r="A255" s="64">
        <v>935</v>
      </c>
      <c r="B255" s="65" t="s">
        <v>318</v>
      </c>
      <c r="C255" s="64">
        <v>971</v>
      </c>
      <c r="D255" s="333">
        <v>170</v>
      </c>
      <c r="E255" s="66">
        <v>0</v>
      </c>
      <c r="F255" s="64">
        <v>0</v>
      </c>
      <c r="G255" s="64">
        <v>0</v>
      </c>
    </row>
    <row r="256" spans="1:7" ht="12.75">
      <c r="A256" s="64">
        <v>936</v>
      </c>
      <c r="B256" s="65" t="s">
        <v>319</v>
      </c>
      <c r="C256" s="64">
        <v>1250</v>
      </c>
      <c r="D256" s="333">
        <v>134</v>
      </c>
      <c r="E256" s="66">
        <v>0</v>
      </c>
      <c r="F256" s="64">
        <v>0</v>
      </c>
      <c r="G256" s="64">
        <v>0</v>
      </c>
    </row>
    <row r="257" spans="1:7" ht="12.75">
      <c r="A257" s="71">
        <v>937</v>
      </c>
      <c r="B257" s="72" t="s">
        <v>320</v>
      </c>
      <c r="C257" s="71">
        <v>971</v>
      </c>
      <c r="D257" s="333">
        <v>170</v>
      </c>
      <c r="E257" s="73">
        <v>0</v>
      </c>
      <c r="F257" s="71">
        <v>0</v>
      </c>
      <c r="G257" s="71">
        <v>0</v>
      </c>
    </row>
    <row r="258" spans="1:7" ht="12.75">
      <c r="A258" s="64">
        <v>940</v>
      </c>
      <c r="B258" s="65" t="s">
        <v>321</v>
      </c>
      <c r="C258" s="64">
        <v>1692</v>
      </c>
      <c r="D258" s="333">
        <v>76</v>
      </c>
      <c r="E258" s="66">
        <v>0</v>
      </c>
      <c r="F258" s="64">
        <v>0</v>
      </c>
      <c r="G258" s="64">
        <v>0</v>
      </c>
    </row>
    <row r="259" spans="1:7" ht="12.75">
      <c r="A259" s="64">
        <v>941</v>
      </c>
      <c r="B259" s="65" t="s">
        <v>322</v>
      </c>
      <c r="C259" s="64">
        <v>1942</v>
      </c>
      <c r="D259" s="333">
        <v>43</v>
      </c>
      <c r="E259" s="66">
        <v>0</v>
      </c>
      <c r="F259" s="64">
        <v>0</v>
      </c>
      <c r="G259" s="64">
        <v>0</v>
      </c>
    </row>
    <row r="260" spans="1:7" ht="12.75">
      <c r="A260" s="64">
        <v>942</v>
      </c>
      <c r="B260" s="65" t="s">
        <v>323</v>
      </c>
      <c r="C260" s="64">
        <v>1782</v>
      </c>
      <c r="D260" s="333">
        <v>64</v>
      </c>
      <c r="E260" s="66">
        <v>0</v>
      </c>
      <c r="F260" s="64">
        <v>0</v>
      </c>
      <c r="G260" s="64">
        <v>0</v>
      </c>
    </row>
    <row r="261" spans="1:7" ht="12.75">
      <c r="A261" s="64">
        <v>943</v>
      </c>
      <c r="B261" s="65" t="s">
        <v>224</v>
      </c>
      <c r="C261" s="64">
        <v>1500</v>
      </c>
      <c r="D261" s="333">
        <v>101</v>
      </c>
      <c r="E261" s="66">
        <v>150</v>
      </c>
      <c r="F261" s="64">
        <v>0</v>
      </c>
      <c r="G261" s="64">
        <v>0</v>
      </c>
    </row>
    <row r="262" spans="1:7" ht="12.75">
      <c r="A262" s="64">
        <v>944</v>
      </c>
      <c r="B262" s="65" t="s">
        <v>324</v>
      </c>
      <c r="C262" s="64">
        <v>1400</v>
      </c>
      <c r="D262" s="333">
        <v>114</v>
      </c>
      <c r="E262" s="66">
        <v>0</v>
      </c>
      <c r="F262" s="64">
        <v>0</v>
      </c>
      <c r="G262" s="64">
        <v>0</v>
      </c>
    </row>
    <row r="263" spans="1:7" ht="12.75">
      <c r="A263" s="64">
        <v>945</v>
      </c>
      <c r="B263" s="65" t="s">
        <v>325</v>
      </c>
      <c r="C263" s="64">
        <v>1782</v>
      </c>
      <c r="D263" s="333">
        <v>64</v>
      </c>
      <c r="E263" s="66">
        <v>0</v>
      </c>
      <c r="F263" s="64">
        <v>0</v>
      </c>
      <c r="G263" s="64">
        <v>669</v>
      </c>
    </row>
    <row r="264" spans="1:7" ht="12.75">
      <c r="A264" s="64">
        <v>946</v>
      </c>
      <c r="B264" s="65" t="s">
        <v>259</v>
      </c>
      <c r="C264" s="64">
        <v>971</v>
      </c>
      <c r="D264" s="333">
        <v>170</v>
      </c>
      <c r="E264" s="66">
        <v>0</v>
      </c>
      <c r="F264" s="64">
        <v>0</v>
      </c>
      <c r="G264" s="64">
        <v>620</v>
      </c>
    </row>
    <row r="265" spans="1:7" ht="12.75">
      <c r="A265" s="64">
        <v>947</v>
      </c>
      <c r="B265" s="65" t="s">
        <v>326</v>
      </c>
      <c r="C265" s="64">
        <v>971</v>
      </c>
      <c r="D265" s="333">
        <v>170</v>
      </c>
      <c r="E265" s="66">
        <v>0</v>
      </c>
      <c r="F265" s="64">
        <v>0</v>
      </c>
      <c r="G265" s="64">
        <v>155</v>
      </c>
    </row>
    <row r="266" spans="1:7" ht="12.75">
      <c r="A266" s="64">
        <v>951</v>
      </c>
      <c r="B266" s="65" t="s">
        <v>211</v>
      </c>
      <c r="C266" s="64">
        <v>1500</v>
      </c>
      <c r="D266" s="333">
        <v>101</v>
      </c>
      <c r="E266" s="66">
        <v>150</v>
      </c>
      <c r="F266" s="64">
        <v>0</v>
      </c>
      <c r="G266" s="64">
        <v>0</v>
      </c>
    </row>
    <row r="267" spans="1:7" ht="12.75">
      <c r="A267" s="64">
        <v>952</v>
      </c>
      <c r="B267" s="65" t="s">
        <v>327</v>
      </c>
      <c r="C267" s="64">
        <v>971</v>
      </c>
      <c r="D267" s="333">
        <v>170</v>
      </c>
      <c r="E267" s="66">
        <v>0</v>
      </c>
      <c r="F267" s="64">
        <v>0</v>
      </c>
      <c r="G267" s="64">
        <v>155</v>
      </c>
    </row>
    <row r="268" spans="1:7" ht="12.75">
      <c r="A268" s="64">
        <v>953</v>
      </c>
      <c r="B268" s="65" t="s">
        <v>328</v>
      </c>
      <c r="C268" s="64">
        <v>971</v>
      </c>
      <c r="D268" s="333">
        <v>170</v>
      </c>
      <c r="E268" s="66">
        <v>0</v>
      </c>
      <c r="F268" s="64">
        <v>0</v>
      </c>
      <c r="G268" s="64">
        <v>155</v>
      </c>
    </row>
    <row r="269" spans="1:7" ht="12.75">
      <c r="A269" s="64">
        <v>954</v>
      </c>
      <c r="B269" s="65" t="s">
        <v>329</v>
      </c>
      <c r="C269" s="64">
        <v>1600</v>
      </c>
      <c r="D269" s="333">
        <v>88</v>
      </c>
      <c r="E269" s="66">
        <v>0</v>
      </c>
      <c r="F269" s="64">
        <v>0</v>
      </c>
      <c r="G269" s="64">
        <v>657</v>
      </c>
    </row>
    <row r="270" spans="1:7" ht="12.75">
      <c r="A270" s="64">
        <v>955</v>
      </c>
      <c r="B270" s="65" t="s">
        <v>245</v>
      </c>
      <c r="C270" s="64">
        <v>971</v>
      </c>
      <c r="D270" s="333">
        <v>170</v>
      </c>
      <c r="E270" s="66">
        <v>0</v>
      </c>
      <c r="F270" s="64">
        <v>0</v>
      </c>
      <c r="G270" s="64">
        <v>0</v>
      </c>
    </row>
    <row r="271" spans="1:7" ht="12.75">
      <c r="A271" s="64">
        <v>956</v>
      </c>
      <c r="B271" s="65" t="s">
        <v>330</v>
      </c>
      <c r="C271" s="64">
        <v>1692</v>
      </c>
      <c r="D271" s="333">
        <v>76</v>
      </c>
      <c r="E271" s="66">
        <v>0</v>
      </c>
      <c r="F271" s="64">
        <v>0</v>
      </c>
      <c r="G271" s="64">
        <v>663</v>
      </c>
    </row>
    <row r="272" spans="1:7" ht="12.75">
      <c r="A272" s="64">
        <v>957</v>
      </c>
      <c r="B272" s="65" t="s">
        <v>331</v>
      </c>
      <c r="C272" s="64">
        <v>1700</v>
      </c>
      <c r="D272" s="333">
        <v>75</v>
      </c>
      <c r="E272" s="66">
        <v>0</v>
      </c>
      <c r="F272" s="64">
        <v>0</v>
      </c>
      <c r="G272" s="64">
        <v>0</v>
      </c>
    </row>
    <row r="273" spans="1:7" ht="12.75">
      <c r="A273" s="64">
        <v>958</v>
      </c>
      <c r="B273" s="65" t="s">
        <v>332</v>
      </c>
      <c r="C273" s="64">
        <v>2913</v>
      </c>
      <c r="D273" s="333">
        <v>0</v>
      </c>
      <c r="E273" s="66">
        <v>0</v>
      </c>
      <c r="F273" s="64">
        <v>0</v>
      </c>
      <c r="G273" s="64">
        <v>0</v>
      </c>
    </row>
    <row r="274" spans="1:7" ht="12.75">
      <c r="A274" s="64">
        <v>959</v>
      </c>
      <c r="B274" s="65" t="s">
        <v>333</v>
      </c>
      <c r="C274" s="64">
        <v>2220</v>
      </c>
      <c r="D274" s="333">
        <v>7</v>
      </c>
      <c r="E274" s="66">
        <v>0</v>
      </c>
      <c r="F274" s="64">
        <v>0</v>
      </c>
      <c r="G274" s="64">
        <v>0</v>
      </c>
    </row>
    <row r="275" spans="1:7" ht="12.75">
      <c r="A275" s="64">
        <v>960</v>
      </c>
      <c r="B275" s="65" t="s">
        <v>334</v>
      </c>
      <c r="C275" s="64">
        <v>1750</v>
      </c>
      <c r="D275" s="333">
        <v>68</v>
      </c>
      <c r="E275" s="66">
        <v>0</v>
      </c>
      <c r="F275" s="64">
        <v>0</v>
      </c>
      <c r="G275" s="64">
        <v>0</v>
      </c>
    </row>
    <row r="276" spans="1:7" ht="12.75">
      <c r="A276" s="64">
        <v>961</v>
      </c>
      <c r="B276" s="65" t="s">
        <v>335</v>
      </c>
      <c r="C276" s="64">
        <v>1580</v>
      </c>
      <c r="D276" s="333">
        <v>90</v>
      </c>
      <c r="E276" s="66">
        <v>0</v>
      </c>
      <c r="F276" s="64">
        <v>0</v>
      </c>
      <c r="G276" s="64">
        <v>0</v>
      </c>
    </row>
    <row r="277" spans="1:7" ht="12.75">
      <c r="A277" s="64">
        <v>962</v>
      </c>
      <c r="B277" s="65" t="s">
        <v>336</v>
      </c>
      <c r="C277" s="64">
        <v>1580</v>
      </c>
      <c r="D277" s="333">
        <v>90</v>
      </c>
      <c r="E277" s="66">
        <v>0</v>
      </c>
      <c r="F277" s="64">
        <v>0</v>
      </c>
      <c r="G277" s="64">
        <v>0</v>
      </c>
    </row>
    <row r="278" spans="1:7" ht="12.75">
      <c r="A278" s="64">
        <v>963</v>
      </c>
      <c r="B278" s="65" t="s">
        <v>337</v>
      </c>
      <c r="C278" s="64">
        <v>951</v>
      </c>
      <c r="D278" s="333">
        <v>173</v>
      </c>
      <c r="E278" s="66">
        <v>0</v>
      </c>
      <c r="F278" s="64">
        <v>0</v>
      </c>
      <c r="G278" s="64">
        <v>0</v>
      </c>
    </row>
    <row r="279" spans="1:7" ht="12.75">
      <c r="A279" s="64">
        <v>965</v>
      </c>
      <c r="B279" s="65" t="s">
        <v>338</v>
      </c>
      <c r="C279" s="64">
        <v>2913</v>
      </c>
      <c r="D279" s="333">
        <v>0</v>
      </c>
      <c r="E279" s="66">
        <v>0</v>
      </c>
      <c r="F279" s="64">
        <v>0</v>
      </c>
      <c r="G279" s="64">
        <v>0</v>
      </c>
    </row>
    <row r="280" spans="1:7" ht="12.75">
      <c r="A280" s="64">
        <v>966</v>
      </c>
      <c r="B280" s="65" t="s">
        <v>339</v>
      </c>
      <c r="C280" s="64">
        <v>1850</v>
      </c>
      <c r="D280" s="333">
        <v>55</v>
      </c>
      <c r="E280" s="66">
        <v>0</v>
      </c>
      <c r="F280" s="64">
        <v>0</v>
      </c>
      <c r="G280" s="64">
        <v>0</v>
      </c>
    </row>
    <row r="281" spans="1:7" ht="12.75">
      <c r="A281" s="64">
        <v>967</v>
      </c>
      <c r="B281" s="65" t="s">
        <v>340</v>
      </c>
      <c r="C281" s="64">
        <v>1564</v>
      </c>
      <c r="D281" s="333">
        <v>93</v>
      </c>
      <c r="E281" s="66">
        <v>0</v>
      </c>
      <c r="F281" s="64">
        <v>0</v>
      </c>
      <c r="G281" s="64">
        <v>0</v>
      </c>
    </row>
    <row r="282" spans="1:7" ht="12.75">
      <c r="A282" s="64">
        <v>968</v>
      </c>
      <c r="B282" s="65" t="s">
        <v>286</v>
      </c>
      <c r="C282" s="64">
        <v>1500</v>
      </c>
      <c r="D282" s="333">
        <v>101</v>
      </c>
      <c r="E282" s="66">
        <v>0</v>
      </c>
      <c r="F282" s="64">
        <v>0</v>
      </c>
      <c r="G282" s="64">
        <v>0</v>
      </c>
    </row>
    <row r="283" spans="1:7" ht="12.75">
      <c r="A283" s="64">
        <v>969</v>
      </c>
      <c r="B283" s="65" t="s">
        <v>341</v>
      </c>
      <c r="C283" s="64">
        <v>971</v>
      </c>
      <c r="D283" s="333">
        <v>170</v>
      </c>
      <c r="E283" s="66">
        <v>150</v>
      </c>
      <c r="F283" s="64">
        <v>0</v>
      </c>
      <c r="G283" s="64">
        <v>0</v>
      </c>
    </row>
    <row r="284" spans="1:7" ht="12.75">
      <c r="A284" s="64">
        <v>970</v>
      </c>
      <c r="B284" s="65" t="s">
        <v>342</v>
      </c>
      <c r="C284" s="64">
        <v>1480</v>
      </c>
      <c r="D284" s="333">
        <v>104</v>
      </c>
      <c r="E284" s="66">
        <v>0</v>
      </c>
      <c r="F284" s="64">
        <v>0</v>
      </c>
      <c r="G284" s="64">
        <v>0</v>
      </c>
    </row>
    <row r="285" spans="1:7" ht="12.75">
      <c r="A285" s="64">
        <v>971</v>
      </c>
      <c r="B285" s="65" t="s">
        <v>343</v>
      </c>
      <c r="C285" s="64">
        <v>1400</v>
      </c>
      <c r="D285" s="333">
        <v>114</v>
      </c>
      <c r="E285" s="66">
        <v>150</v>
      </c>
      <c r="F285" s="64">
        <v>0</v>
      </c>
      <c r="G285" s="64">
        <v>0</v>
      </c>
    </row>
    <row r="286" spans="1:7" ht="12.75">
      <c r="A286" s="64">
        <v>972</v>
      </c>
      <c r="B286" s="65" t="s">
        <v>344</v>
      </c>
      <c r="C286" s="64">
        <v>1692</v>
      </c>
      <c r="D286" s="333">
        <v>76</v>
      </c>
      <c r="E286" s="66">
        <v>17</v>
      </c>
      <c r="F286" s="64">
        <v>0</v>
      </c>
      <c r="G286" s="64">
        <v>0</v>
      </c>
    </row>
    <row r="287" spans="1:7" ht="12.75">
      <c r="A287" s="64">
        <v>973</v>
      </c>
      <c r="B287" s="65" t="s">
        <v>345</v>
      </c>
      <c r="C287" s="64">
        <v>1592</v>
      </c>
      <c r="D287" s="333">
        <v>89</v>
      </c>
      <c r="E287" s="66">
        <v>17</v>
      </c>
      <c r="F287" s="64">
        <v>0</v>
      </c>
      <c r="G287" s="64">
        <v>0</v>
      </c>
    </row>
    <row r="288" spans="1:7" ht="12.75">
      <c r="A288" s="64">
        <v>974</v>
      </c>
      <c r="B288" s="65" t="s">
        <v>346</v>
      </c>
      <c r="C288" s="64">
        <v>1500</v>
      </c>
      <c r="D288" s="333">
        <v>101</v>
      </c>
      <c r="E288" s="66">
        <v>150</v>
      </c>
      <c r="F288" s="64">
        <v>0</v>
      </c>
      <c r="G288" s="64">
        <v>0</v>
      </c>
    </row>
    <row r="289" spans="1:7" ht="12.75">
      <c r="A289" s="64">
        <v>975</v>
      </c>
      <c r="B289" s="65" t="s">
        <v>347</v>
      </c>
      <c r="C289" s="64">
        <v>971</v>
      </c>
      <c r="D289" s="333">
        <v>170</v>
      </c>
      <c r="E289" s="66">
        <v>0</v>
      </c>
      <c r="F289" s="64">
        <v>0</v>
      </c>
      <c r="G289" s="64">
        <v>0</v>
      </c>
    </row>
    <row r="290" spans="1:7" ht="12.75">
      <c r="A290" s="64">
        <v>976</v>
      </c>
      <c r="B290" s="65" t="s">
        <v>348</v>
      </c>
      <c r="C290" s="64">
        <v>971</v>
      </c>
      <c r="D290" s="333">
        <v>170</v>
      </c>
      <c r="E290" s="66">
        <v>0</v>
      </c>
      <c r="F290" s="64">
        <v>0</v>
      </c>
      <c r="G290" s="64">
        <v>0</v>
      </c>
    </row>
    <row r="291" spans="1:7" ht="12.75">
      <c r="A291" s="64">
        <v>977</v>
      </c>
      <c r="B291" s="65" t="s">
        <v>349</v>
      </c>
      <c r="C291" s="64">
        <v>971</v>
      </c>
      <c r="D291" s="333">
        <v>170</v>
      </c>
      <c r="E291" s="66">
        <v>0</v>
      </c>
      <c r="F291" s="64">
        <v>0</v>
      </c>
      <c r="G291" s="64">
        <v>0</v>
      </c>
    </row>
    <row r="292" spans="1:7" ht="12.75">
      <c r="A292" s="64">
        <v>978</v>
      </c>
      <c r="B292" s="65" t="s">
        <v>350</v>
      </c>
      <c r="C292" s="64">
        <v>1840</v>
      </c>
      <c r="D292" s="333">
        <v>57</v>
      </c>
      <c r="E292" s="66">
        <v>0</v>
      </c>
      <c r="F292" s="64">
        <v>0</v>
      </c>
      <c r="G292" s="64">
        <v>0</v>
      </c>
    </row>
    <row r="293" spans="1:7" ht="12.75">
      <c r="A293" s="64">
        <v>979</v>
      </c>
      <c r="B293" s="65" t="s">
        <v>351</v>
      </c>
      <c r="C293" s="64">
        <v>1740</v>
      </c>
      <c r="D293" s="333">
        <v>70</v>
      </c>
      <c r="E293" s="66">
        <v>0</v>
      </c>
      <c r="F293" s="64">
        <v>0</v>
      </c>
      <c r="G293" s="64">
        <v>0</v>
      </c>
    </row>
    <row r="294" spans="1:7" ht="12.75">
      <c r="A294" s="64">
        <v>980</v>
      </c>
      <c r="B294" s="65" t="s">
        <v>352</v>
      </c>
      <c r="C294" s="64">
        <v>574</v>
      </c>
      <c r="D294" s="333">
        <v>222</v>
      </c>
      <c r="E294" s="66">
        <v>0</v>
      </c>
      <c r="F294" s="64">
        <v>0</v>
      </c>
      <c r="G294" s="64">
        <v>0</v>
      </c>
    </row>
    <row r="295" spans="1:7" ht="12.75">
      <c r="A295" s="64">
        <v>981</v>
      </c>
      <c r="B295" s="65" t="s">
        <v>353</v>
      </c>
      <c r="C295" s="64">
        <v>1782</v>
      </c>
      <c r="D295" s="333">
        <v>64</v>
      </c>
      <c r="E295" s="66">
        <v>0</v>
      </c>
      <c r="F295" s="64">
        <v>0</v>
      </c>
      <c r="G295" s="64">
        <v>0</v>
      </c>
    </row>
    <row r="296" spans="1:7" ht="12.75">
      <c r="A296" s="64">
        <v>982</v>
      </c>
      <c r="B296" s="65" t="s">
        <v>354</v>
      </c>
      <c r="C296" s="64">
        <v>1740</v>
      </c>
      <c r="D296" s="333">
        <v>70</v>
      </c>
      <c r="E296" s="66">
        <v>0</v>
      </c>
      <c r="F296" s="64">
        <v>0</v>
      </c>
      <c r="G296" s="64">
        <v>0</v>
      </c>
    </row>
    <row r="297" spans="1:7" ht="12.75">
      <c r="A297" s="64">
        <v>983</v>
      </c>
      <c r="B297" s="65" t="s">
        <v>355</v>
      </c>
      <c r="C297" s="64">
        <v>1170</v>
      </c>
      <c r="D297" s="333">
        <v>144</v>
      </c>
      <c r="E297" s="66">
        <v>0</v>
      </c>
      <c r="F297" s="64">
        <v>0</v>
      </c>
      <c r="G297" s="64">
        <v>0</v>
      </c>
    </row>
    <row r="298" spans="1:7" ht="12.75">
      <c r="A298" s="64">
        <v>984</v>
      </c>
      <c r="B298" s="65" t="s">
        <v>356</v>
      </c>
      <c r="C298" s="64">
        <v>690</v>
      </c>
      <c r="D298" s="333">
        <v>207</v>
      </c>
      <c r="E298" s="66">
        <v>0</v>
      </c>
      <c r="F298" s="64">
        <v>0</v>
      </c>
      <c r="G298" s="64">
        <v>0</v>
      </c>
    </row>
    <row r="299" spans="1:7" ht="12.75">
      <c r="A299" s="64">
        <v>985</v>
      </c>
      <c r="B299" s="65" t="s">
        <v>357</v>
      </c>
      <c r="C299" s="64">
        <v>2913</v>
      </c>
      <c r="D299" s="333">
        <v>0</v>
      </c>
      <c r="E299" s="66">
        <v>0</v>
      </c>
      <c r="F299" s="64">
        <v>0</v>
      </c>
      <c r="G299" s="64">
        <v>0</v>
      </c>
    </row>
    <row r="300" spans="1:7" ht="12.75">
      <c r="A300" s="64">
        <v>986</v>
      </c>
      <c r="B300" s="65" t="s">
        <v>358</v>
      </c>
      <c r="C300" s="64">
        <v>644</v>
      </c>
      <c r="D300" s="333">
        <v>213</v>
      </c>
      <c r="E300" s="66">
        <v>0</v>
      </c>
      <c r="F300" s="64">
        <v>0</v>
      </c>
      <c r="G300" s="64">
        <v>0</v>
      </c>
    </row>
    <row r="301" spans="1:7" ht="12.75">
      <c r="A301" s="64">
        <v>987</v>
      </c>
      <c r="B301" s="65" t="s">
        <v>200</v>
      </c>
      <c r="C301" s="64">
        <v>1170</v>
      </c>
      <c r="D301" s="333">
        <v>144</v>
      </c>
      <c r="E301" s="66">
        <v>0</v>
      </c>
      <c r="F301" s="64">
        <v>0</v>
      </c>
      <c r="G301" s="64">
        <v>0</v>
      </c>
    </row>
    <row r="302" spans="1:7" ht="12.75">
      <c r="A302" s="64">
        <v>988</v>
      </c>
      <c r="B302" s="65" t="s">
        <v>359</v>
      </c>
      <c r="C302" s="64">
        <v>2600</v>
      </c>
      <c r="D302" s="333">
        <v>0</v>
      </c>
      <c r="E302" s="66">
        <v>0</v>
      </c>
      <c r="F302" s="64">
        <v>0</v>
      </c>
      <c r="G302" s="64">
        <v>0</v>
      </c>
    </row>
    <row r="303" spans="1:7" ht="12.75">
      <c r="A303" s="64">
        <v>989</v>
      </c>
      <c r="B303" s="65" t="s">
        <v>360</v>
      </c>
      <c r="C303" s="64">
        <v>2840</v>
      </c>
      <c r="D303" s="333">
        <v>0</v>
      </c>
      <c r="E303" s="66">
        <v>0</v>
      </c>
      <c r="F303" s="64">
        <v>0</v>
      </c>
      <c r="G303" s="64">
        <v>0</v>
      </c>
    </row>
    <row r="304" spans="1:7" ht="12.75">
      <c r="A304" s="64">
        <v>990</v>
      </c>
      <c r="B304" s="65" t="s">
        <v>361</v>
      </c>
      <c r="C304" s="64">
        <v>2100</v>
      </c>
      <c r="D304" s="333">
        <v>23</v>
      </c>
      <c r="E304" s="66">
        <v>0</v>
      </c>
      <c r="F304" s="64">
        <v>0</v>
      </c>
      <c r="G304" s="64">
        <v>0</v>
      </c>
    </row>
    <row r="305" spans="1:7" ht="12.75">
      <c r="A305" s="64">
        <v>991</v>
      </c>
      <c r="B305" s="65" t="s">
        <v>362</v>
      </c>
      <c r="C305" s="64">
        <v>1850</v>
      </c>
      <c r="D305" s="333">
        <v>55</v>
      </c>
      <c r="E305" s="66">
        <v>0</v>
      </c>
      <c r="F305" s="64">
        <v>0</v>
      </c>
      <c r="G305" s="64">
        <v>0</v>
      </c>
    </row>
    <row r="306" spans="1:7" ht="12.75">
      <c r="A306" s="64">
        <v>992</v>
      </c>
      <c r="B306" s="65" t="s">
        <v>363</v>
      </c>
      <c r="C306" s="64">
        <v>2840</v>
      </c>
      <c r="D306" s="333">
        <v>0</v>
      </c>
      <c r="E306" s="66">
        <v>0</v>
      </c>
      <c r="F306" s="64">
        <v>0</v>
      </c>
      <c r="G306" s="64">
        <v>0</v>
      </c>
    </row>
    <row r="307" spans="1:7" ht="12.75">
      <c r="A307" s="64">
        <v>993</v>
      </c>
      <c r="B307" s="65" t="s">
        <v>364</v>
      </c>
      <c r="C307" s="64">
        <v>2913</v>
      </c>
      <c r="D307" s="333">
        <v>0</v>
      </c>
      <c r="E307" s="66">
        <v>0</v>
      </c>
      <c r="F307" s="64">
        <v>0</v>
      </c>
      <c r="G307" s="64">
        <v>0</v>
      </c>
    </row>
    <row r="308" spans="1:7" ht="12.75">
      <c r="A308" s="64">
        <v>994</v>
      </c>
      <c r="B308" s="65" t="s">
        <v>365</v>
      </c>
      <c r="C308" s="64">
        <v>1580</v>
      </c>
      <c r="D308" s="333">
        <v>90</v>
      </c>
      <c r="E308" s="66">
        <v>0</v>
      </c>
      <c r="F308" s="64">
        <v>0</v>
      </c>
      <c r="G308" s="64">
        <v>0</v>
      </c>
    </row>
    <row r="309" spans="1:7" ht="12.75">
      <c r="A309" s="64">
        <v>995</v>
      </c>
      <c r="B309" s="65" t="s">
        <v>366</v>
      </c>
      <c r="C309" s="64">
        <v>1564</v>
      </c>
      <c r="D309" s="333">
        <v>93</v>
      </c>
      <c r="E309" s="66">
        <v>0</v>
      </c>
      <c r="F309" s="64">
        <v>0</v>
      </c>
      <c r="G309" s="64">
        <v>0</v>
      </c>
    </row>
    <row r="310" spans="1:7" ht="12.75">
      <c r="A310" s="64">
        <v>996</v>
      </c>
      <c r="B310" s="65" t="s">
        <v>103</v>
      </c>
      <c r="C310" s="64">
        <v>1480</v>
      </c>
      <c r="D310" s="333">
        <v>104</v>
      </c>
      <c r="E310" s="66">
        <v>0</v>
      </c>
      <c r="F310" s="64">
        <v>0</v>
      </c>
      <c r="G310" s="64">
        <v>0</v>
      </c>
    </row>
    <row r="311" spans="1:7" ht="12.75">
      <c r="A311" s="64">
        <v>997</v>
      </c>
      <c r="B311" s="65" t="s">
        <v>367</v>
      </c>
      <c r="C311" s="64">
        <v>1564</v>
      </c>
      <c r="D311" s="333">
        <v>93</v>
      </c>
      <c r="E311" s="66">
        <v>0</v>
      </c>
      <c r="F311" s="64">
        <v>0</v>
      </c>
      <c r="G311" s="64">
        <v>0</v>
      </c>
    </row>
    <row r="312" spans="1:7" ht="12.75">
      <c r="A312" s="64">
        <v>998</v>
      </c>
      <c r="B312" s="65" t="s">
        <v>368</v>
      </c>
      <c r="C312" s="64">
        <v>2220</v>
      </c>
      <c r="D312" s="333">
        <v>7</v>
      </c>
      <c r="E312" s="66">
        <v>0</v>
      </c>
      <c r="F312" s="64">
        <v>0</v>
      </c>
      <c r="G312" s="64">
        <v>0</v>
      </c>
    </row>
    <row r="313" spans="1:7" ht="12.75">
      <c r="A313" s="64">
        <v>999</v>
      </c>
      <c r="B313" s="65" t="s">
        <v>369</v>
      </c>
      <c r="C313" s="64">
        <v>3146</v>
      </c>
      <c r="D313" s="333">
        <v>0</v>
      </c>
      <c r="E313" s="66">
        <v>0</v>
      </c>
      <c r="F313" s="64">
        <v>0</v>
      </c>
      <c r="G313" s="64">
        <v>0</v>
      </c>
    </row>
    <row r="314" spans="1:7" ht="13.5" thickBot="1">
      <c r="A314" s="64">
        <v>666</v>
      </c>
      <c r="B314" s="65" t="s">
        <v>370</v>
      </c>
      <c r="C314" s="64" t="s">
        <v>371</v>
      </c>
      <c r="D314" s="333">
        <v>0</v>
      </c>
      <c r="E314" s="77">
        <v>0</v>
      </c>
      <c r="F314" s="78">
        <v>0</v>
      </c>
      <c r="G314" s="78">
        <v>0</v>
      </c>
    </row>
  </sheetData>
  <sheetProtection password="C9B5" sheet="1" objects="1" scenarios="1"/>
  <hyperlinks>
    <hyperlink ref="B1" location="'recibo de sueldo'!A1" display="Volver al simulador"/>
  </hyperlinks>
  <printOptions/>
  <pageMargins left="0.75" right="0.75" top="1" bottom="1" header="0" footer="0"/>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Hoja2">
    <tabColor indexed="15"/>
  </sheetPr>
  <dimension ref="A1:F45"/>
  <sheetViews>
    <sheetView showGridLines="0" view="pageBreakPreview" zoomScaleSheetLayoutView="100" workbookViewId="0" topLeftCell="A1">
      <selection activeCell="A1" sqref="A1"/>
    </sheetView>
  </sheetViews>
  <sheetFormatPr defaultColWidth="11.421875" defaultRowHeight="12.75"/>
  <cols>
    <col min="1" max="1" width="9.28125" style="0" customWidth="1"/>
    <col min="2" max="2" width="9.8515625" style="0" customWidth="1"/>
    <col min="3" max="3" width="26.57421875" style="0" customWidth="1"/>
    <col min="4" max="4" width="10.421875" style="0" customWidth="1"/>
    <col min="5" max="5" width="13.57421875" style="0" customWidth="1"/>
    <col min="6" max="6" width="12.00390625" style="0" customWidth="1"/>
  </cols>
  <sheetData>
    <row r="1" ht="14.25" customHeight="1">
      <c r="A1" s="507" t="s">
        <v>552</v>
      </c>
    </row>
    <row r="2" spans="1:6" ht="12.75">
      <c r="A2" s="408" t="str">
        <f>'recibo de sueldo'!B159</f>
        <v>CARGO</v>
      </c>
      <c r="B2" s="408" t="str">
        <f>'recibo de sueldo'!C159</f>
        <v>PUNTOS basicos</v>
      </c>
      <c r="C2" s="408" t="str">
        <f>'recibo de sueldo'!D159</f>
        <v> tarea DIFER.</v>
      </c>
      <c r="D2" s="408" t="str">
        <f>'recibo de sueldo'!E159</f>
        <v>Prol JORN</v>
      </c>
      <c r="E2" s="408" t="str">
        <f>'recibo de sueldo'!F159</f>
        <v>jorn Compl</v>
      </c>
      <c r="F2" s="408" t="str">
        <f>'recibo de sueldo'!G159</f>
        <v>Comp Básico</v>
      </c>
    </row>
    <row r="3" spans="1:6" ht="12.75">
      <c r="A3" s="416">
        <f>'recibo de sueldo'!B160</f>
        <v>808</v>
      </c>
      <c r="B3" s="407">
        <f>'recibo de sueldo'!C160</f>
        <v>1942</v>
      </c>
      <c r="C3" s="407">
        <f>'recibo de sueldo'!D160</f>
        <v>0</v>
      </c>
      <c r="D3" s="407">
        <f>'recibo de sueldo'!E160</f>
        <v>0</v>
      </c>
      <c r="E3" s="407">
        <f>'recibo de sueldo'!F160</f>
        <v>669</v>
      </c>
      <c r="F3" s="407">
        <f>'recibo de sueldo'!G160</f>
        <v>43</v>
      </c>
    </row>
    <row r="4" spans="1:6" ht="12.75">
      <c r="A4" s="407" t="str">
        <f>'recibo de sueldo'!B161</f>
        <v>NOMBRE del cargo</v>
      </c>
      <c r="B4" s="407"/>
      <c r="C4" s="416" t="str">
        <f>'recibo de sueldo'!D161</f>
        <v> DIRECTOR 1ERA CATEGORIA JORNADA COMPLETA</v>
      </c>
      <c r="D4" s="407"/>
      <c r="E4" s="407"/>
      <c r="F4" s="407"/>
    </row>
    <row r="6" spans="2:4" ht="12.75">
      <c r="B6" s="407" t="str">
        <f>'recibo de sueldo'!C164</f>
        <v>Años de antigüedad</v>
      </c>
      <c r="C6" s="407"/>
      <c r="D6" s="416">
        <f>'recibo de sueldo'!E164</f>
        <v>24</v>
      </c>
    </row>
    <row r="7" ht="13.5" thickBot="1">
      <c r="D7" s="470">
        <f>'recibo de sueldo'!E165</f>
        <v>1.2</v>
      </c>
    </row>
    <row r="8" spans="2:6" ht="13.5" thickBot="1">
      <c r="B8" s="444" t="str">
        <f>'recibo de sueldo'!C166</f>
        <v>Puntos básicos</v>
      </c>
      <c r="C8" s="471">
        <f>'recibo de sueldo'!E166</f>
        <v>1942</v>
      </c>
      <c r="D8" s="423" t="str">
        <f>'recibo de sueldo'!F166</f>
        <v>Puntos de jornada completa</v>
      </c>
      <c r="E8" s="423"/>
      <c r="F8" s="445">
        <f>'recibo de sueldo'!H166</f>
        <v>669</v>
      </c>
    </row>
    <row r="10" ht="13.5" thickBot="1">
      <c r="B10" s="409" t="str">
        <f>'recibo de sueldo'!C168</f>
        <v>Octubre de 2008 </v>
      </c>
    </row>
    <row r="11" spans="1:5" ht="13.5" thickBot="1">
      <c r="A11" s="467" t="str">
        <f>'recibo de sueldo'!B169</f>
        <v>CODIGO</v>
      </c>
      <c r="B11" s="467" t="str">
        <f>'recibo de sueldo'!C169</f>
        <v>PORCENT</v>
      </c>
      <c r="C11" s="467" t="str">
        <f>'recibo de sueldo'!D169</f>
        <v>CONCEPTO</v>
      </c>
      <c r="D11" s="467" t="str">
        <f>'recibo de sueldo'!E169</f>
        <v>HABERES</v>
      </c>
      <c r="E11" s="467" t="str">
        <f>'recibo de sueldo'!F169</f>
        <v>DESCUENTOS</v>
      </c>
    </row>
    <row r="12" spans="1:5" ht="12.75">
      <c r="A12" s="446" t="str">
        <f>'recibo de sueldo'!B170</f>
        <v>001</v>
      </c>
      <c r="B12" s="420">
        <f>'recibo de sueldo'!C170</f>
        <v>0</v>
      </c>
      <c r="C12" s="420" t="str">
        <f>'recibo de sueldo'!D170</f>
        <v>Asignación de la categoría</v>
      </c>
      <c r="D12" s="421">
        <f>'recibo de sueldo'!E170</f>
        <v>1361.7304000000001</v>
      </c>
      <c r="E12" s="420"/>
    </row>
    <row r="13" spans="1:5" ht="12.75">
      <c r="A13" s="435" t="str">
        <f>'recibo de sueldo'!B171</f>
        <v>002</v>
      </c>
      <c r="B13" s="407">
        <f>'recibo de sueldo'!C171</f>
        <v>0</v>
      </c>
      <c r="C13" s="407" t="str">
        <f>'recibo de sueldo'!D171</f>
        <v>Complemento de Básico</v>
      </c>
      <c r="D13" s="412">
        <f>'recibo de sueldo'!E171</f>
        <v>30.151600000000002</v>
      </c>
      <c r="E13" s="407"/>
    </row>
    <row r="14" spans="1:5" ht="12.75">
      <c r="A14" s="435" t="str">
        <f>'recibo de sueldo'!B172</f>
        <v>006</v>
      </c>
      <c r="B14" s="407">
        <f>'recibo de sueldo'!C172</f>
        <v>0</v>
      </c>
      <c r="C14" s="407" t="str">
        <f>'recibo de sueldo'!D172</f>
        <v>Adic. Art. 2 y 3 Dcrto. 5863/05</v>
      </c>
      <c r="D14" s="412">
        <f>'recibo de sueldo'!E172</f>
        <v>510</v>
      </c>
      <c r="E14" s="407"/>
    </row>
    <row r="15" spans="1:5" ht="12.75">
      <c r="A15" s="435" t="str">
        <f>'recibo de sueldo'!B173</f>
        <v>010</v>
      </c>
      <c r="B15" s="411">
        <f>'recibo de sueldo'!C173</f>
        <v>1.2</v>
      </c>
      <c r="C15" s="407" t="str">
        <f>'recibo de sueldo'!D173</f>
        <v>Antigüedad</v>
      </c>
      <c r="D15" s="412">
        <f>'recibo de sueldo'!E173</f>
        <v>2358.2580000000003</v>
      </c>
      <c r="E15" s="407"/>
    </row>
    <row r="16" spans="1:5" ht="12.75">
      <c r="A16" s="435" t="str">
        <f>'recibo de sueldo'!B174</f>
        <v>014</v>
      </c>
      <c r="B16" s="407">
        <f>'recibo de sueldo'!C174</f>
        <v>0</v>
      </c>
      <c r="C16" s="407" t="str">
        <f>'recibo de sueldo'!D174</f>
        <v>Product. Dcrto. 5863/05</v>
      </c>
      <c r="D16" s="412">
        <f>'recibo de sueldo'!E174</f>
        <v>35.7</v>
      </c>
      <c r="E16" s="407"/>
    </row>
    <row r="17" spans="1:5" ht="12.75">
      <c r="A17" s="435" t="str">
        <f>'recibo de sueldo'!B175</f>
        <v>188</v>
      </c>
      <c r="B17" s="411">
        <f>'recibo de sueldo'!C175</f>
        <v>0.07</v>
      </c>
      <c r="C17" s="407" t="str">
        <f>'recibo de sueldo'!D175</f>
        <v>Plus productividad docente</v>
      </c>
      <c r="D17" s="412">
        <f>'recibo de sueldo'!E175</f>
        <v>302.64311000000004</v>
      </c>
      <c r="E17" s="407"/>
    </row>
    <row r="18" spans="1:5" ht="12.75">
      <c r="A18" s="435" t="str">
        <f>'recibo de sueldo'!B176</f>
        <v>052</v>
      </c>
      <c r="B18" s="407">
        <f>'recibo de sueldo'!C176</f>
        <v>0</v>
      </c>
      <c r="C18" s="407" t="str">
        <f>'recibo de sueldo'!D176</f>
        <v>Prolongación de Jornada</v>
      </c>
      <c r="D18" s="412">
        <f>'recibo de sueldo'!E176</f>
        <v>573.333</v>
      </c>
      <c r="E18" s="407"/>
    </row>
    <row r="19" spans="1:5" ht="12.75">
      <c r="A19" s="435" t="str">
        <f>'recibo de sueldo'!B177</f>
        <v>016</v>
      </c>
      <c r="B19" s="407">
        <f>'recibo de sueldo'!C177</f>
        <v>0</v>
      </c>
      <c r="C19" s="407" t="str">
        <f>'recibo de sueldo'!D177</f>
        <v>Función diferencial docente</v>
      </c>
      <c r="D19" s="412">
        <f>'recibo de sueldo'!E177</f>
        <v>0</v>
      </c>
      <c r="E19" s="407"/>
    </row>
    <row r="20" spans="1:5" ht="12.75">
      <c r="A20" s="435" t="str">
        <f>'recibo de sueldo'!B178</f>
        <v>078</v>
      </c>
      <c r="B20" s="407">
        <f>'recibo de sueldo'!C178</f>
        <v>0</v>
      </c>
      <c r="C20" s="407" t="str">
        <f>'recibo de sueldo'!D178</f>
        <v>Bonific Ubic Escuela (ZONA)</v>
      </c>
      <c r="D20" s="412">
        <f>'recibo de sueldo'!E178</f>
        <v>0</v>
      </c>
      <c r="E20" s="407"/>
    </row>
    <row r="21" spans="1:5" ht="12.75">
      <c r="A21" s="435" t="str">
        <f>'recibo de sueldo'!B179</f>
        <v>172</v>
      </c>
      <c r="B21" s="407">
        <f>'recibo de sueldo'!C179</f>
        <v>0</v>
      </c>
      <c r="C21" s="407" t="str">
        <f>'recibo de sueldo'!D179</f>
        <v>Adicional para mínimo</v>
      </c>
      <c r="D21" s="412">
        <f>'recibo de sueldo'!E179</f>
        <v>0</v>
      </c>
      <c r="E21" s="407"/>
    </row>
    <row r="22" spans="1:5" ht="12.75">
      <c r="A22" s="435" t="str">
        <f>'recibo de sueldo'!B180</f>
        <v>Varios</v>
      </c>
      <c r="B22" s="407" t="str">
        <f>'recibo de sueldo'!C180</f>
        <v>Total Asignaciones Familiares</v>
      </c>
      <c r="C22" s="407"/>
      <c r="D22" s="412">
        <f>'recibo de sueldo'!E180</f>
        <v>0</v>
      </c>
      <c r="E22" s="407"/>
    </row>
    <row r="23" spans="1:5" ht="13.5" thickBot="1">
      <c r="A23" s="435"/>
      <c r="B23" s="407"/>
      <c r="C23" s="460" t="str">
        <f>'recibo de sueldo'!D181</f>
        <v>Sueldo líquido provincia</v>
      </c>
      <c r="D23" s="459">
        <f>'recibo de sueldo'!E181</f>
        <v>5171.81611</v>
      </c>
      <c r="E23" s="407"/>
    </row>
    <row r="24" spans="1:5" ht="12.75">
      <c r="A24" s="435" t="str">
        <f>'recibo de sueldo'!B182</f>
        <v>084</v>
      </c>
      <c r="B24" s="407">
        <f>'recibo de sueldo'!C182</f>
        <v>1</v>
      </c>
      <c r="C24" s="420" t="str">
        <f>'recibo de sueldo'!D182</f>
        <v>Anticipo FONID</v>
      </c>
      <c r="D24" s="421">
        <f>'recibo de sueldo'!E182</f>
        <v>220</v>
      </c>
      <c r="E24" s="407"/>
    </row>
    <row r="25" spans="1:5" ht="12.75">
      <c r="A25" s="435" t="str">
        <f>'recibo de sueldo'!B183</f>
        <v>099</v>
      </c>
      <c r="B25" s="407">
        <f>'recibo de sueldo'!C183</f>
        <v>0</v>
      </c>
      <c r="C25" s="407" t="str">
        <f>'recibo de sueldo'!D183</f>
        <v>FONID 2006</v>
      </c>
      <c r="D25" s="412">
        <f>'recibo de sueldo'!E183</f>
        <v>0</v>
      </c>
      <c r="E25" s="407"/>
    </row>
    <row r="26" spans="1:5" ht="12.75">
      <c r="A26" s="435" t="str">
        <f>'recibo de sueldo'!B184</f>
        <v>113</v>
      </c>
      <c r="B26" s="407">
        <f>'recibo de sueldo'!C184</f>
        <v>1</v>
      </c>
      <c r="C26" s="407" t="str">
        <f>'recibo de sueldo'!D184</f>
        <v>Ant. Comp Nación</v>
      </c>
      <c r="D26" s="412">
        <f>'recibo de sueldo'!E184</f>
        <v>200</v>
      </c>
      <c r="E26" s="407"/>
    </row>
    <row r="27" spans="1:5" ht="13.5" thickBot="1">
      <c r="A27" s="435"/>
      <c r="B27" s="407"/>
      <c r="C27" s="460" t="str">
        <f>'recibo de sueldo'!D185</f>
        <v>Total haberes</v>
      </c>
      <c r="D27" s="459">
        <f>'recibo de sueldo'!E185</f>
        <v>5591.81611</v>
      </c>
      <c r="E27" s="407"/>
    </row>
    <row r="28" spans="1:5" ht="12.75">
      <c r="A28" s="435" t="str">
        <f>'recibo de sueldo'!B186</f>
        <v>440</v>
      </c>
      <c r="B28" s="407"/>
      <c r="C28" s="420" t="str">
        <f>'recibo de sueldo'!D186</f>
        <v>Reajuste cod 188</v>
      </c>
      <c r="D28" s="421">
        <f>'recibo de sueldo'!E186</f>
        <v>0</v>
      </c>
      <c r="E28" s="407"/>
    </row>
    <row r="29" spans="1:5" ht="12.75">
      <c r="A29" s="435" t="str">
        <f>'recibo de sueldo'!B187</f>
        <v>502</v>
      </c>
      <c r="B29" s="411">
        <f>'recibo de sueldo'!C187</f>
        <v>0.16</v>
      </c>
      <c r="C29" s="407" t="str">
        <f>'recibo de sueldo'!D187</f>
        <v> Ap jubilat</v>
      </c>
      <c r="D29" s="407"/>
      <c r="E29" s="412">
        <f>'recibo de sueldo'!F187</f>
        <v>-827.4905775999999</v>
      </c>
    </row>
    <row r="30" spans="1:5" ht="12.75">
      <c r="A30" s="435" t="str">
        <f>'recibo de sueldo'!B188</f>
        <v>504</v>
      </c>
      <c r="B30" s="468">
        <f>'recibo de sueldo'!C188</f>
        <v>0.006</v>
      </c>
      <c r="C30" s="407" t="str">
        <f>'recibo de sueldo'!D188</f>
        <v> Ley 4035</v>
      </c>
      <c r="D30" s="407"/>
      <c r="E30" s="412">
        <f>'recibo de sueldo'!F188</f>
        <v>-31.03089666</v>
      </c>
    </row>
    <row r="31" spans="1:5" ht="12.75">
      <c r="A31" s="435" t="str">
        <f>'recibo de sueldo'!B189</f>
        <v>505</v>
      </c>
      <c r="B31" s="411">
        <f>'recibo de sueldo'!C189</f>
        <v>0.03</v>
      </c>
      <c r="C31" s="407" t="str">
        <f>'recibo de sueldo'!D189</f>
        <v>Ob social</v>
      </c>
      <c r="D31" s="407"/>
      <c r="E31" s="412">
        <f>'recibo de sueldo'!F189</f>
        <v>-155.15448329999998</v>
      </c>
    </row>
    <row r="32" spans="1:5" ht="12.75">
      <c r="A32" s="435" t="str">
        <f>'recibo de sueldo'!B190</f>
        <v>510</v>
      </c>
      <c r="B32" s="407"/>
      <c r="C32" s="407" t="str">
        <f>'recibo de sueldo'!D190</f>
        <v>Seg vida</v>
      </c>
      <c r="D32" s="407"/>
      <c r="E32" s="407">
        <f>'recibo de sueldo'!F190</f>
        <v>0</v>
      </c>
    </row>
    <row r="33" spans="1:5" ht="12.75">
      <c r="A33" s="407"/>
      <c r="B33" s="411">
        <f>'recibo de sueldo'!$C$191</f>
        <v>0</v>
      </c>
      <c r="C33" s="407" t="str">
        <f>'recibo de sueldo'!D191</f>
        <v>Otro desc</v>
      </c>
      <c r="D33" s="407"/>
      <c r="E33" s="407">
        <f>'recibo de sueldo'!F191</f>
        <v>0</v>
      </c>
    </row>
    <row r="34" spans="1:5" ht="13.5" thickBot="1">
      <c r="A34" s="407"/>
      <c r="B34" s="407"/>
      <c r="C34" s="460" t="str">
        <f>'recibo de sueldo'!D192</f>
        <v>Descuentos</v>
      </c>
      <c r="D34" s="458"/>
      <c r="E34" s="459">
        <f>'recibo de sueldo'!F192</f>
        <v>-1013.6759575599999</v>
      </c>
    </row>
    <row r="35" spans="1:5" ht="13.5" thickBot="1">
      <c r="A35" s="407"/>
      <c r="B35" s="417"/>
      <c r="C35" s="469"/>
      <c r="D35" s="469"/>
      <c r="E35" s="420"/>
    </row>
    <row r="36" spans="1:5" ht="16.5" thickBot="1">
      <c r="A36" s="418"/>
      <c r="B36" s="422" t="str">
        <f>'recibo de sueldo'!C194</f>
        <v>Sueldo líquido</v>
      </c>
      <c r="C36" s="423"/>
      <c r="D36" s="424">
        <f>'recibo de sueldo'!E194</f>
        <v>4578.14015244</v>
      </c>
      <c r="E36" s="418"/>
    </row>
    <row r="38" ht="12.75">
      <c r="D38" s="409" t="str">
        <f>'recibo de sueldo'!E196</f>
        <v>Descuentos con aguinaldo</v>
      </c>
    </row>
    <row r="39" spans="1:5" ht="12.75">
      <c r="A39" s="409" t="str">
        <f>'recibo de sueldo'!B197</f>
        <v>Medio Aguinaldo</v>
      </c>
      <c r="D39" s="407">
        <f>'recibo de sueldo'!E197</f>
        <v>502</v>
      </c>
      <c r="E39" s="412">
        <f>'recibo de sueldo'!F197</f>
        <v>-1241.2358664</v>
      </c>
    </row>
    <row r="40" spans="1:5" ht="12.75">
      <c r="A40" s="407" t="str">
        <f>'recibo de sueldo'!B198</f>
        <v>código 100</v>
      </c>
      <c r="B40" s="407"/>
      <c r="C40" s="414">
        <f>'recibo de sueldo'!D198</f>
        <v>2585.908055</v>
      </c>
      <c r="D40" s="407">
        <f>'recibo de sueldo'!E198</f>
        <v>504</v>
      </c>
      <c r="E40" s="412">
        <f>'recibo de sueldo'!F198</f>
        <v>-46.54634499</v>
      </c>
    </row>
    <row r="41" spans="1:5" ht="12.75">
      <c r="A41" s="407" t="str">
        <f>'recibo de sueldo'!B199</f>
        <v>código 186 (No remun)</v>
      </c>
      <c r="B41" s="407"/>
      <c r="C41" s="415">
        <f>'recibo de sueldo'!D199</f>
        <v>0</v>
      </c>
      <c r="D41" s="407">
        <f>'recibo de sueldo'!E199</f>
        <v>505</v>
      </c>
      <c r="E41" s="412">
        <f>'recibo de sueldo'!F199</f>
        <v>-232.73172494999997</v>
      </c>
    </row>
    <row r="42" ht="13.5" thickBot="1">
      <c r="E42" s="410"/>
    </row>
    <row r="43" spans="3:5" ht="12.75">
      <c r="C43" s="426" t="str">
        <f>'recibo de sueldo'!D201</f>
        <v>Sueldo líquido incluyendo aguinaldo</v>
      </c>
      <c r="D43" s="430"/>
      <c r="E43" s="463">
        <f>'recibo de sueldo'!F201</f>
        <v>6657.210228659999</v>
      </c>
    </row>
    <row r="44" spans="3:5" ht="12.75">
      <c r="C44" s="427"/>
      <c r="D44" s="418"/>
      <c r="E44" s="466"/>
    </row>
    <row r="45" spans="3:5" ht="13.5" thickBot="1">
      <c r="C45" s="428" t="str">
        <f>'recibo de sueldo'!D203</f>
        <v>Aguinaldo de bolsillo</v>
      </c>
      <c r="D45" s="431"/>
      <c r="E45" s="454">
        <f>'recibo de sueldo'!F203</f>
        <v>2079.0700762199995</v>
      </c>
    </row>
  </sheetData>
  <hyperlinks>
    <hyperlink ref="A1" location="'recibo de sueldo'!A1" display=" ←"/>
  </hyperlinks>
  <printOptions/>
  <pageMargins left="0.5905511811023623" right="0.5905511811023623" top="0.7874015748031497" bottom="0.7874015748031497"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Hoja4">
    <tabColor indexed="21"/>
  </sheetPr>
  <dimension ref="A1:E41"/>
  <sheetViews>
    <sheetView showGridLines="0" view="pageBreakPreview" zoomScaleSheetLayoutView="100" workbookViewId="0" topLeftCell="A1">
      <selection activeCell="G29" sqref="G29"/>
    </sheetView>
  </sheetViews>
  <sheetFormatPr defaultColWidth="11.421875" defaultRowHeight="12.75"/>
  <cols>
    <col min="1" max="1" width="8.140625" style="0" customWidth="1"/>
    <col min="2" max="2" width="8.7109375" style="0" customWidth="1"/>
    <col min="3" max="3" width="26.421875" style="0" customWidth="1"/>
    <col min="4" max="4" width="11.00390625" style="0" customWidth="1"/>
    <col min="5" max="5" width="13.57421875" style="0" customWidth="1"/>
  </cols>
  <sheetData>
    <row r="1" ht="18">
      <c r="A1" s="506" t="s">
        <v>552</v>
      </c>
    </row>
    <row r="2" ht="15.75">
      <c r="C2" s="432" t="str">
        <f>'recibo de sueldo'!D209</f>
        <v>HORAS DE NIVEL MEDIO</v>
      </c>
    </row>
    <row r="3" ht="13.5" thickBot="1"/>
    <row r="4" spans="2:4" ht="12.75">
      <c r="B4" s="426" t="str">
        <f>'recibo de sueldo'!C211</f>
        <v>Número de horas</v>
      </c>
      <c r="C4" s="430"/>
      <c r="D4" s="433">
        <f>'recibo de sueldo'!E211</f>
        <v>36</v>
      </c>
    </row>
    <row r="5" spans="2:4" ht="13.5" thickBot="1">
      <c r="B5" s="428" t="str">
        <f>'recibo de sueldo'!C212</f>
        <v>Años de Antigüedad</v>
      </c>
      <c r="C5" s="431"/>
      <c r="D5" s="434">
        <f>'recibo de sueldo'!E212</f>
        <v>24</v>
      </c>
    </row>
    <row r="6" ht="13.5" thickBot="1">
      <c r="D6" s="481">
        <f>'recibo de sueldo'!E213</f>
        <v>1.2</v>
      </c>
    </row>
    <row r="7" spans="2:4" ht="12.75">
      <c r="B7" s="426" t="str">
        <f>'recibo de sueldo'!C215</f>
        <v>Nº horas que cobran código 06</v>
      </c>
      <c r="C7" s="472"/>
      <c r="D7" s="474">
        <f>'recibo de sueldo'!E215</f>
        <v>30</v>
      </c>
    </row>
    <row r="8" spans="2:4" ht="12.75">
      <c r="B8" s="427" t="str">
        <f>'recibo de sueldo'!C216</f>
        <v>Nº horas que cobran incentivo</v>
      </c>
      <c r="C8" s="440"/>
      <c r="D8" s="480">
        <f>'recibo de sueldo'!E216</f>
        <v>30</v>
      </c>
    </row>
    <row r="9" spans="2:4" ht="13.5" thickBot="1">
      <c r="B9" s="428" t="str">
        <f>'recibo de sueldo'!C217</f>
        <v>Nº horas que cobran código 113</v>
      </c>
      <c r="C9" s="431"/>
      <c r="D9" s="434">
        <f>'recibo de sueldo'!E217</f>
        <v>30</v>
      </c>
    </row>
    <row r="10" ht="13.5" thickBot="1"/>
    <row r="11" spans="2:4" ht="13.5" thickBot="1">
      <c r="B11" s="444" t="str">
        <f>'recibo de sueldo'!C219</f>
        <v>Puntos básicos</v>
      </c>
      <c r="C11" s="423"/>
      <c r="D11" s="445">
        <f>'recibo de sueldo'!E219</f>
        <v>2330.28</v>
      </c>
    </row>
    <row r="13" ht="13.5" thickBot="1">
      <c r="B13" s="409" t="str">
        <f>'recibo de sueldo'!C221</f>
        <v>Octubre de 2008 </v>
      </c>
    </row>
    <row r="14" spans="1:5" ht="13.5" thickBot="1">
      <c r="A14" s="447" t="str">
        <f>'recibo de sueldo'!B222</f>
        <v>CODIGO</v>
      </c>
      <c r="B14" s="448" t="str">
        <f>'recibo de sueldo'!C222</f>
        <v>PORCENT</v>
      </c>
      <c r="C14" s="448" t="str">
        <f>'recibo de sueldo'!D222</f>
        <v>CONCEPTO</v>
      </c>
      <c r="D14" s="448" t="str">
        <f>'recibo de sueldo'!E222</f>
        <v>HABERES</v>
      </c>
      <c r="E14" s="449" t="str">
        <f>'recibo de sueldo'!F222</f>
        <v>DESCUENTOS</v>
      </c>
    </row>
    <row r="15" spans="1:5" ht="12.75">
      <c r="A15" s="446" t="str">
        <f>'recibo de sueldo'!B223</f>
        <v>004</v>
      </c>
      <c r="B15" s="420">
        <f>'recibo de sueldo'!C223</f>
        <v>36</v>
      </c>
      <c r="C15" s="420" t="str">
        <f>'recibo de sueldo'!D223</f>
        <v>Horas cátedra</v>
      </c>
      <c r="D15" s="421">
        <f>'recibo de sueldo'!E223</f>
        <v>1633.9923360000003</v>
      </c>
      <c r="E15" s="420"/>
    </row>
    <row r="16" spans="1:5" ht="12.75">
      <c r="A16" s="435" t="str">
        <f>'recibo de sueldo'!B224</f>
        <v>010</v>
      </c>
      <c r="B16" s="411">
        <f>'recibo de sueldo'!C224</f>
        <v>1.2</v>
      </c>
      <c r="C16" s="407" t="str">
        <f>'recibo de sueldo'!D224</f>
        <v>Antigüedad</v>
      </c>
      <c r="D16" s="412">
        <f>'recibo de sueldo'!E224</f>
        <v>1960.7908032000003</v>
      </c>
      <c r="E16" s="407"/>
    </row>
    <row r="17" spans="1:5" ht="12.75">
      <c r="A17" s="435" t="str">
        <f>'recibo de sueldo'!B225</f>
        <v>006</v>
      </c>
      <c r="B17" s="407">
        <f>'recibo de sueldo'!C225</f>
        <v>30</v>
      </c>
      <c r="C17" s="407" t="str">
        <f>'recibo de sueldo'!D225</f>
        <v>Adic. Art. 2 y 3 Dcrto. 5863/05</v>
      </c>
      <c r="D17" s="412">
        <f>'recibo de sueldo'!E225</f>
        <v>282</v>
      </c>
      <c r="E17" s="407"/>
    </row>
    <row r="18" spans="1:5" ht="12.75">
      <c r="A18" s="435" t="str">
        <f>'recibo de sueldo'!B226</f>
        <v>014</v>
      </c>
      <c r="B18" s="411">
        <f>'recibo de sueldo'!C226</f>
        <v>0.07</v>
      </c>
      <c r="C18" s="407" t="str">
        <f>'recibo de sueldo'!D226</f>
        <v>Productiv Dcrto. 5863/05</v>
      </c>
      <c r="D18" s="412">
        <f>'recibo de sueldo'!E226</f>
        <v>19.740000000000002</v>
      </c>
      <c r="E18" s="407"/>
    </row>
    <row r="19" spans="1:5" ht="12.75">
      <c r="A19" s="435" t="str">
        <f>'recibo de sueldo'!B227</f>
        <v>084</v>
      </c>
      <c r="B19" s="407">
        <f>'recibo de sueldo'!C227</f>
        <v>30</v>
      </c>
      <c r="C19" s="407" t="str">
        <f>'recibo de sueldo'!D227</f>
        <v>Anticipo FONID</v>
      </c>
      <c r="D19" s="412">
        <f>'recibo de sueldo'!E227</f>
        <v>219.99900000000002</v>
      </c>
      <c r="E19" s="407"/>
    </row>
    <row r="20" spans="1:5" ht="12.75">
      <c r="A20" s="435" t="str">
        <f>'recibo de sueldo'!B228</f>
        <v>113</v>
      </c>
      <c r="B20" s="407">
        <f>'recibo de sueldo'!C228</f>
        <v>30</v>
      </c>
      <c r="C20" s="407" t="str">
        <f>'recibo de sueldo'!D228</f>
        <v>Ant comp Nación</v>
      </c>
      <c r="D20" s="412">
        <f>'recibo de sueldo'!E228</f>
        <v>199.998</v>
      </c>
      <c r="E20" s="407"/>
    </row>
    <row r="21" spans="1:5" ht="12.75">
      <c r="A21" s="435" t="str">
        <f>'recibo de sueldo'!B229</f>
        <v>188</v>
      </c>
      <c r="B21" s="411">
        <f>'recibo de sueldo'!C229</f>
        <v>0.07</v>
      </c>
      <c r="C21" s="407" t="str">
        <f>'recibo de sueldo'!D229</f>
        <v>Plus productividad docente</v>
      </c>
      <c r="D21" s="412">
        <f>'recibo de sueldo'!E229</f>
        <v>251.63481974400008</v>
      </c>
      <c r="E21" s="407"/>
    </row>
    <row r="22" spans="1:5" ht="12.75">
      <c r="A22" s="435" t="str">
        <f>'recibo de sueldo'!B230</f>
        <v>078</v>
      </c>
      <c r="B22" s="411">
        <f>'recibo de sueldo'!C230</f>
        <v>0</v>
      </c>
      <c r="C22" s="407" t="str">
        <f>'recibo de sueldo'!D230</f>
        <v>Bonific Ubic Escuela (ZONA)</v>
      </c>
      <c r="D22" s="412">
        <f>'recibo de sueldo'!E230</f>
        <v>0</v>
      </c>
      <c r="E22" s="407"/>
    </row>
    <row r="23" spans="1:5" ht="12.75">
      <c r="A23" s="435" t="str">
        <f>'recibo de sueldo'!B231</f>
        <v>Otros</v>
      </c>
      <c r="B23" s="407"/>
      <c r="C23" s="407"/>
      <c r="D23" s="412">
        <f>'recibo de sueldo'!E231</f>
        <v>0</v>
      </c>
      <c r="E23" s="407"/>
    </row>
    <row r="24" spans="1:5" ht="12.75">
      <c r="A24" s="435"/>
      <c r="B24" s="437" t="str">
        <f>'recibo de sueldo'!C232</f>
        <v>Haberes</v>
      </c>
      <c r="C24" s="419"/>
      <c r="D24" s="413">
        <f>'recibo de sueldo'!E232</f>
        <v>4568.154958944</v>
      </c>
      <c r="E24" s="407"/>
    </row>
    <row r="25" spans="1:5" ht="12.75">
      <c r="A25" s="435" t="str">
        <f>'recibo de sueldo'!B233</f>
        <v>440</v>
      </c>
      <c r="B25" s="407"/>
      <c r="C25" s="407" t="str">
        <f>'recibo de sueldo'!D233</f>
        <v>Reajuste cod 188</v>
      </c>
      <c r="D25" s="407">
        <f>'recibo de sueldo'!E233</f>
        <v>0</v>
      </c>
      <c r="E25" s="412">
        <f>'recibo de sueldo'!$F$233</f>
        <v>0</v>
      </c>
    </row>
    <row r="26" spans="1:5" ht="12.75">
      <c r="A26" s="435">
        <f>'recibo de sueldo'!B234</f>
        <v>502</v>
      </c>
      <c r="B26" s="411">
        <f>'recibo de sueldo'!C234</f>
        <v>0.16</v>
      </c>
      <c r="C26" s="407" t="str">
        <f>'recibo de sueldo'!D234</f>
        <v>Ap jubilatorio</v>
      </c>
      <c r="D26" s="407"/>
      <c r="E26" s="412">
        <f>'recibo de sueldo'!F234</f>
        <v>-663.7052734310402</v>
      </c>
    </row>
    <row r="27" spans="1:5" ht="12.75">
      <c r="A27" s="407">
        <f>'recibo de sueldo'!B235</f>
        <v>504</v>
      </c>
      <c r="B27" s="468">
        <f>'recibo de sueldo'!C235</f>
        <v>0.006</v>
      </c>
      <c r="C27" s="407" t="str">
        <f>'recibo de sueldo'!D235</f>
        <v>Ley 4035</v>
      </c>
      <c r="D27" s="407"/>
      <c r="E27" s="412">
        <f>'recibo de sueldo'!F235</f>
        <v>-24.888947753664006</v>
      </c>
    </row>
    <row r="28" spans="1:5" ht="12.75">
      <c r="A28" s="407">
        <f>'recibo de sueldo'!B236</f>
        <v>505</v>
      </c>
      <c r="B28" s="411">
        <f>'recibo de sueldo'!C236</f>
        <v>0.03</v>
      </c>
      <c r="C28" s="407" t="str">
        <f>'recibo de sueldo'!D236</f>
        <v>Obra social</v>
      </c>
      <c r="D28" s="407"/>
      <c r="E28" s="412">
        <f>'recibo de sueldo'!F236</f>
        <v>-124.44473876832002</v>
      </c>
    </row>
    <row r="29" spans="1:5" ht="12.75">
      <c r="A29" s="408" t="str">
        <f>'recibo de sueldo'!B237</f>
        <v>Otro desc</v>
      </c>
      <c r="B29" s="436">
        <f>'recibo de sueldo'!$C$237</f>
        <v>0</v>
      </c>
      <c r="C29" s="407"/>
      <c r="D29" s="407"/>
      <c r="E29" s="412">
        <f>'recibo de sueldo'!F237</f>
        <v>0</v>
      </c>
    </row>
    <row r="30" spans="1:5" ht="12.75">
      <c r="A30" s="407"/>
      <c r="B30" s="407"/>
      <c r="C30" s="437" t="str">
        <f>'recibo de sueldo'!D238</f>
        <v>Descuentos</v>
      </c>
      <c r="D30" s="419"/>
      <c r="E30" s="413">
        <f>'recibo de sueldo'!F238</f>
        <v>-813.0389599530241</v>
      </c>
    </row>
    <row r="31" spans="1:5" ht="12.75">
      <c r="A31" s="407"/>
      <c r="B31" s="407"/>
      <c r="C31" s="407"/>
      <c r="D31" s="407"/>
      <c r="E31" s="412"/>
    </row>
    <row r="32" spans="1:5" ht="15.75">
      <c r="A32" s="439"/>
      <c r="B32" s="441" t="str">
        <f>'recibo de sueldo'!C240</f>
        <v>Sueldo líquido</v>
      </c>
      <c r="C32" s="442"/>
      <c r="D32" s="443">
        <f>'recibo de sueldo'!E240</f>
        <v>3755.115998990976</v>
      </c>
      <c r="E32" s="438"/>
    </row>
    <row r="33" ht="12.75">
      <c r="E33" s="410"/>
    </row>
    <row r="34" spans="4:5" ht="13.5" thickBot="1">
      <c r="D34" s="409" t="str">
        <f>'recibo de sueldo'!E242</f>
        <v>Descuentos con aguinaldo</v>
      </c>
      <c r="E34" s="410"/>
    </row>
    <row r="35" spans="1:5" ht="13.5" thickBot="1">
      <c r="A35" t="str">
        <f>'recibo de sueldo'!B243</f>
        <v>Medio aguinaldo</v>
      </c>
      <c r="D35" s="426">
        <f>'recibo de sueldo'!E243</f>
        <v>502</v>
      </c>
      <c r="E35" s="478">
        <f>'recibo de sueldo'!F243</f>
        <v>-995.5579101465602</v>
      </c>
    </row>
    <row r="36" spans="1:5" ht="12.75">
      <c r="A36" s="426" t="str">
        <f>'recibo de sueldo'!B244</f>
        <v>código 100</v>
      </c>
      <c r="B36" s="430"/>
      <c r="C36" s="478">
        <f>'recibo de sueldo'!D244</f>
        <v>2074.0789794720004</v>
      </c>
      <c r="D36" s="427">
        <f>'recibo de sueldo'!E244</f>
        <v>504</v>
      </c>
      <c r="E36" s="479">
        <f>'recibo de sueldo'!F244</f>
        <v>-37.333421630496005</v>
      </c>
    </row>
    <row r="37" spans="1:5" ht="13.5" thickBot="1">
      <c r="A37" s="428" t="str">
        <f>'recibo de sueldo'!B245</f>
        <v>código 186 (No remun)</v>
      </c>
      <c r="B37" s="431"/>
      <c r="C37" s="429">
        <f>'recibo de sueldo'!D245</f>
        <v>0</v>
      </c>
      <c r="D37" s="428">
        <f>'recibo de sueldo'!E245</f>
        <v>505</v>
      </c>
      <c r="E37" s="429">
        <f>'recibo de sueldo'!F245</f>
        <v>-186.66710815248</v>
      </c>
    </row>
    <row r="38" ht="13.5" thickBot="1">
      <c r="E38" s="410"/>
    </row>
    <row r="39" spans="3:5" ht="12.75">
      <c r="C39" s="426" t="str">
        <f>'recibo de sueldo'!D247</f>
        <v>Sueldo líquido incluyendo aguinaldo</v>
      </c>
      <c r="D39" s="472"/>
      <c r="E39" s="476">
        <f>'recibo de sueldo'!F247</f>
        <v>5422.675498486465</v>
      </c>
    </row>
    <row r="40" spans="3:5" ht="12.75">
      <c r="C40" s="427"/>
      <c r="D40" s="418"/>
      <c r="E40" s="466"/>
    </row>
    <row r="41" spans="3:5" ht="13.5" thickBot="1">
      <c r="C41" s="428" t="str">
        <f>'recibo de sueldo'!D249</f>
        <v>Aguinaldo de bolsillo</v>
      </c>
      <c r="D41" s="431"/>
      <c r="E41" s="454">
        <f>'recibo de sueldo'!F249</f>
        <v>1667.5594994954886</v>
      </c>
    </row>
  </sheetData>
  <hyperlinks>
    <hyperlink ref="A1" location="'recibo de sueldo'!A1" display=" ←"/>
  </hyperlink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Hoja5">
    <tabColor indexed="18"/>
  </sheetPr>
  <dimension ref="A1:E40"/>
  <sheetViews>
    <sheetView showGridLines="0" view="pageBreakPreview" zoomScaleSheetLayoutView="100" workbookViewId="0" topLeftCell="A1">
      <selection activeCell="G23" sqref="G23"/>
    </sheetView>
  </sheetViews>
  <sheetFormatPr defaultColWidth="11.421875" defaultRowHeight="12.75"/>
  <cols>
    <col min="1" max="1" width="8.421875" style="0" customWidth="1"/>
    <col min="3" max="3" width="26.57421875" style="0" customWidth="1"/>
    <col min="5" max="5" width="12.8515625" style="0" customWidth="1"/>
  </cols>
  <sheetData>
    <row r="1" ht="18">
      <c r="A1" s="507" t="s">
        <v>552</v>
      </c>
    </row>
    <row r="2" ht="15.75">
      <c r="C2" s="432" t="str">
        <f>'recibo de sueldo'!D255</f>
        <v>HORAS DE NIVEL Superior</v>
      </c>
    </row>
    <row r="3" ht="13.5" thickBot="1"/>
    <row r="4" spans="2:4" ht="12.75">
      <c r="B4" s="426" t="str">
        <f>'recibo de sueldo'!C257</f>
        <v>Número de horas</v>
      </c>
      <c r="C4" s="472"/>
      <c r="D4" s="474">
        <f>'recibo de sueldo'!E257</f>
        <v>36</v>
      </c>
    </row>
    <row r="5" spans="2:4" ht="13.5" thickBot="1">
      <c r="B5" s="428" t="str">
        <f>'recibo de sueldo'!C258</f>
        <v>Años de Antigüedad</v>
      </c>
      <c r="C5" s="431"/>
      <c r="D5" s="434">
        <f>'recibo de sueldo'!E258</f>
        <v>24</v>
      </c>
    </row>
    <row r="6" ht="13.5" thickBot="1">
      <c r="D6" s="425">
        <f>'recibo de sueldo'!E259</f>
        <v>1.2</v>
      </c>
    </row>
    <row r="7" spans="2:4" ht="12.75">
      <c r="B7" s="426" t="str">
        <f>'recibo de sueldo'!C261</f>
        <v>Nº horas que cobran código 06</v>
      </c>
      <c r="C7" s="472"/>
      <c r="D7" s="474">
        <f>'recibo de sueldo'!E261</f>
        <v>15</v>
      </c>
    </row>
    <row r="8" spans="2:4" ht="12.75">
      <c r="B8" s="427" t="str">
        <f>'recibo de sueldo'!C262</f>
        <v>Nº horas que cobran incentivo</v>
      </c>
      <c r="C8" s="440"/>
      <c r="D8" s="473">
        <f>'recibo de sueldo'!E262</f>
        <v>24</v>
      </c>
    </row>
    <row r="9" spans="2:4" ht="13.5" thickBot="1">
      <c r="B9" s="428" t="str">
        <f>'recibo de sueldo'!C263</f>
        <v>Nº horas que cobran código 113</v>
      </c>
      <c r="C9" s="431"/>
      <c r="D9" s="434">
        <f>'recibo de sueldo'!E263</f>
        <v>24</v>
      </c>
    </row>
    <row r="10" ht="13.5" thickBot="1"/>
    <row r="11" spans="2:4" ht="13.5" thickBot="1">
      <c r="B11" s="444" t="str">
        <f>'recibo de sueldo'!C265</f>
        <v>Puntos básicos</v>
      </c>
      <c r="C11" s="423"/>
      <c r="D11" s="445">
        <f>'recibo de sueldo'!E265</f>
        <v>3128.4</v>
      </c>
    </row>
    <row r="13" ht="13.5" thickBot="1">
      <c r="B13" t="str">
        <f>'recibo de sueldo'!C267</f>
        <v>Octubre de 2008 </v>
      </c>
    </row>
    <row r="14" spans="1:5" ht="13.5" thickBot="1">
      <c r="A14" s="467" t="str">
        <f>'recibo de sueldo'!B268</f>
        <v>CODIGO</v>
      </c>
      <c r="B14" s="467" t="str">
        <f>'recibo de sueldo'!C268</f>
        <v>PORCENT</v>
      </c>
      <c r="C14" s="467" t="str">
        <f>'recibo de sueldo'!D268</f>
        <v>CONCEPTO</v>
      </c>
      <c r="D14" s="467" t="str">
        <f>'recibo de sueldo'!E268</f>
        <v>HABERES</v>
      </c>
      <c r="E14" s="467" t="str">
        <f>'recibo de sueldo'!F268</f>
        <v>DESCUENTOS</v>
      </c>
    </row>
    <row r="15" spans="1:5" ht="12.75">
      <c r="A15" s="446" t="str">
        <f>'recibo de sueldo'!B269</f>
        <v>004</v>
      </c>
      <c r="B15" s="420">
        <f>'recibo de sueldo'!C269</f>
        <v>36</v>
      </c>
      <c r="C15" s="420" t="str">
        <f>'recibo de sueldo'!D269</f>
        <v>Horas cátedra</v>
      </c>
      <c r="D15" s="421">
        <f>'recibo de sueldo'!E269</f>
        <v>2193.6340800000003</v>
      </c>
      <c r="E15" s="420"/>
    </row>
    <row r="16" spans="1:5" ht="12.75">
      <c r="A16" s="435" t="str">
        <f>'recibo de sueldo'!B270</f>
        <v>010</v>
      </c>
      <c r="B16" s="407">
        <f>'recibo de sueldo'!C270</f>
        <v>1.2</v>
      </c>
      <c r="C16" s="407" t="str">
        <f>'recibo de sueldo'!D270</f>
        <v>Antigüedad</v>
      </c>
      <c r="D16" s="412">
        <f>'recibo de sueldo'!E270</f>
        <v>2632.360896</v>
      </c>
      <c r="E16" s="407"/>
    </row>
    <row r="17" spans="1:5" ht="12.75">
      <c r="A17" s="435" t="str">
        <f>'recibo de sueldo'!B271</f>
        <v>006</v>
      </c>
      <c r="B17" s="407">
        <f>'recibo de sueldo'!C271</f>
        <v>15</v>
      </c>
      <c r="C17" s="407" t="str">
        <f>'recibo de sueldo'!D271</f>
        <v>Adic. Art. 2 y 3 Dcrto. 5863/05</v>
      </c>
      <c r="D17" s="412">
        <f>'recibo de sueldo'!E271</f>
        <v>141</v>
      </c>
      <c r="E17" s="407"/>
    </row>
    <row r="18" spans="1:5" ht="12.75">
      <c r="A18" s="435" t="str">
        <f>'recibo de sueldo'!B272</f>
        <v>014</v>
      </c>
      <c r="B18" s="411">
        <f>'recibo de sueldo'!C272</f>
        <v>0.07</v>
      </c>
      <c r="C18" s="407" t="str">
        <f>'recibo de sueldo'!D272</f>
        <v>Productiv Dcrto. 5863/05</v>
      </c>
      <c r="D18" s="412">
        <f>'recibo de sueldo'!E272</f>
        <v>9.870000000000001</v>
      </c>
      <c r="E18" s="407"/>
    </row>
    <row r="19" spans="1:5" ht="12.75">
      <c r="A19" s="435" t="str">
        <f>'recibo de sueldo'!B273</f>
        <v>084</v>
      </c>
      <c r="B19" s="407">
        <f>'recibo de sueldo'!C273</f>
        <v>24</v>
      </c>
      <c r="C19" s="407" t="str">
        <f>'recibo de sueldo'!D273</f>
        <v>Anticipo FONID</v>
      </c>
      <c r="D19" s="412">
        <f>'recibo de sueldo'!E273</f>
        <v>219.99984</v>
      </c>
      <c r="E19" s="407"/>
    </row>
    <row r="20" spans="1:5" ht="12.75">
      <c r="A20" s="435" t="str">
        <f>'recibo de sueldo'!B274</f>
        <v>113</v>
      </c>
      <c r="B20" s="407">
        <f>'recibo de sueldo'!C274</f>
        <v>24</v>
      </c>
      <c r="C20" s="407" t="str">
        <f>'recibo de sueldo'!D274</f>
        <v>Ant comp Nación</v>
      </c>
      <c r="D20" s="412">
        <f>'recibo de sueldo'!E274</f>
        <v>199.99919999999997</v>
      </c>
      <c r="E20" s="407"/>
    </row>
    <row r="21" spans="1:5" ht="12.75">
      <c r="A21" s="435" t="str">
        <f>'recibo de sueldo'!B275</f>
        <v>188</v>
      </c>
      <c r="B21" s="411">
        <f>'recibo de sueldo'!C275</f>
        <v>0.07</v>
      </c>
      <c r="C21" s="407" t="str">
        <f>'recibo de sueldo'!D275</f>
        <v>Plus productividad docente</v>
      </c>
      <c r="D21" s="412">
        <f>'recibo de sueldo'!E275</f>
        <v>337.81964832000006</v>
      </c>
      <c r="E21" s="407"/>
    </row>
    <row r="22" spans="1:5" ht="12.75">
      <c r="A22" s="435" t="str">
        <f>'recibo de sueldo'!B276</f>
        <v>Otros</v>
      </c>
      <c r="B22" s="407"/>
      <c r="C22" s="407"/>
      <c r="D22" s="412">
        <f>'recibo de sueldo'!E276</f>
        <v>0</v>
      </c>
      <c r="E22" s="407"/>
    </row>
    <row r="23" spans="1:5" ht="13.5" thickBot="1">
      <c r="A23" s="407"/>
      <c r="B23" s="460" t="str">
        <f>'recibo de sueldo'!C277</f>
        <v>Haberes</v>
      </c>
      <c r="C23" s="458"/>
      <c r="D23" s="459">
        <f>'recibo de sueldo'!E277</f>
        <v>5734.68366432</v>
      </c>
      <c r="E23" s="458"/>
    </row>
    <row r="24" spans="1:5" ht="12.75">
      <c r="A24" s="435" t="str">
        <f>'recibo de sueldo'!B278</f>
        <v>440</v>
      </c>
      <c r="B24" s="420">
        <f>'recibo de sueldo'!C278</f>
        <v>0</v>
      </c>
      <c r="C24" s="420" t="str">
        <f>'recibo de sueldo'!D278</f>
        <v>Reajuste cod 188</v>
      </c>
      <c r="D24" s="421">
        <f>'recibo de sueldo'!E278</f>
        <v>0</v>
      </c>
      <c r="E24" s="420">
        <f>'recibo de sueldo'!F278</f>
        <v>0</v>
      </c>
    </row>
    <row r="25" spans="1:5" ht="12.75">
      <c r="A25" s="407">
        <f>'recibo de sueldo'!B279</f>
        <v>502</v>
      </c>
      <c r="B25" s="411">
        <f>'recibo de sueldo'!C279</f>
        <v>0.16</v>
      </c>
      <c r="C25" s="407" t="str">
        <f>'recibo de sueldo'!D279</f>
        <v>Ap jubilatorio</v>
      </c>
      <c r="D25" s="407"/>
      <c r="E25" s="412">
        <f>'recibo de sueldo'!F279</f>
        <v>-850.3495398912</v>
      </c>
    </row>
    <row r="26" spans="1:5" ht="12.75">
      <c r="A26" s="407">
        <f>'recibo de sueldo'!B280</f>
        <v>504</v>
      </c>
      <c r="B26" s="468">
        <f>'recibo de sueldo'!C280</f>
        <v>0.006</v>
      </c>
      <c r="C26" s="407" t="str">
        <f>'recibo de sueldo'!D280</f>
        <v>Ley 4035</v>
      </c>
      <c r="D26" s="407"/>
      <c r="E26" s="412">
        <f>'recibo de sueldo'!F280</f>
        <v>-31.88810774592</v>
      </c>
    </row>
    <row r="27" spans="1:5" ht="12.75">
      <c r="A27" s="407">
        <f>'recibo de sueldo'!B281</f>
        <v>505</v>
      </c>
      <c r="B27" s="411">
        <f>'recibo de sueldo'!C281</f>
        <v>0.03</v>
      </c>
      <c r="C27" s="407" t="str">
        <f>'recibo de sueldo'!D281</f>
        <v>Obra social</v>
      </c>
      <c r="D27" s="407"/>
      <c r="E27" s="412">
        <f>'recibo de sueldo'!F281</f>
        <v>-159.44053872959998</v>
      </c>
    </row>
    <row r="28" spans="1:5" ht="12.75">
      <c r="A28" s="407" t="str">
        <f>'recibo de sueldo'!B282</f>
        <v>Otro desc</v>
      </c>
      <c r="B28" s="411">
        <f>'recibo de sueldo'!$C$282</f>
        <v>0</v>
      </c>
      <c r="C28" s="407"/>
      <c r="D28" s="407"/>
      <c r="E28" s="412">
        <f>'recibo de sueldo'!F282</f>
        <v>0</v>
      </c>
    </row>
    <row r="29" spans="1:5" ht="13.5" thickBot="1">
      <c r="A29" s="407"/>
      <c r="B29" s="417"/>
      <c r="C29" s="461" t="str">
        <f>'recibo de sueldo'!D283</f>
        <v>Descuentos</v>
      </c>
      <c r="D29" s="417"/>
      <c r="E29" s="459">
        <f>'recibo de sueldo'!F283</f>
        <v>-1041.67818636672</v>
      </c>
    </row>
    <row r="30" spans="2:4" ht="12.75">
      <c r="B30" s="426"/>
      <c r="C30" s="430"/>
      <c r="D30" s="433"/>
    </row>
    <row r="31" spans="2:4" ht="16.5" thickBot="1">
      <c r="B31" s="455" t="str">
        <f>'recibo de sueldo'!C285</f>
        <v>Sueldo líquido</v>
      </c>
      <c r="C31" s="456"/>
      <c r="D31" s="457">
        <f>'recibo de sueldo'!E285</f>
        <v>4693.00547795328</v>
      </c>
    </row>
    <row r="33" ht="13.5" thickBot="1">
      <c r="D33" t="str">
        <f>'recibo de sueldo'!E287</f>
        <v>Descuentos con aguinaldo</v>
      </c>
    </row>
    <row r="34" spans="1:5" ht="13.5" thickBot="1">
      <c r="A34" t="str">
        <f>'recibo de sueldo'!B288</f>
        <v>Medio aguinaldo</v>
      </c>
      <c r="D34" s="426">
        <f>'recibo de sueldo'!E288</f>
        <v>502</v>
      </c>
      <c r="E34" s="478">
        <f>'recibo de sueldo'!F288</f>
        <v>-1275.5243098368</v>
      </c>
    </row>
    <row r="35" spans="1:5" ht="12.75">
      <c r="A35" s="426" t="str">
        <f>'recibo de sueldo'!B289</f>
        <v>código 100</v>
      </c>
      <c r="B35" s="472"/>
      <c r="C35" s="478">
        <f>'recibo de sueldo'!D289</f>
        <v>2657.34231216</v>
      </c>
      <c r="D35" s="427">
        <f>'recibo de sueldo'!E289</f>
        <v>504</v>
      </c>
      <c r="E35" s="477">
        <f>'recibo de sueldo'!F289</f>
        <v>-47.83216161888</v>
      </c>
    </row>
    <row r="36" spans="1:5" ht="13.5" thickBot="1">
      <c r="A36" s="428" t="str">
        <f>'recibo de sueldo'!B290</f>
        <v>código 186 (No remun)</v>
      </c>
      <c r="B36" s="431"/>
      <c r="C36" s="431">
        <f>'recibo de sueldo'!D290</f>
        <v>0</v>
      </c>
      <c r="D36" s="428">
        <f>'recibo de sueldo'!E290</f>
        <v>505</v>
      </c>
      <c r="E36" s="429">
        <f>'recibo de sueldo'!F290</f>
        <v>-239.16080809439998</v>
      </c>
    </row>
    <row r="37" ht="13.5" thickBot="1">
      <c r="E37" s="410"/>
    </row>
    <row r="38" spans="3:5" ht="12.75">
      <c r="C38" s="462" t="str">
        <f>'recibo de sueldo'!D292</f>
        <v>Sueldo líquido incluyendo aguinaldo</v>
      </c>
      <c r="D38" s="475"/>
      <c r="E38" s="476">
        <f>'recibo de sueldo'!F292</f>
        <v>6829.50869692992</v>
      </c>
    </row>
    <row r="39" spans="3:5" ht="12.75">
      <c r="C39" s="464"/>
      <c r="D39" s="465"/>
      <c r="E39" s="466"/>
    </row>
    <row r="40" spans="3:5" ht="13.5" thickBot="1">
      <c r="C40" s="452" t="str">
        <f>'recibo de sueldo'!D294</f>
        <v>Aguinaldo de bolsillo</v>
      </c>
      <c r="D40" s="453"/>
      <c r="E40" s="454">
        <f>'recibo de sueldo'!F294</f>
        <v>2136.50321897664</v>
      </c>
    </row>
  </sheetData>
  <hyperlinks>
    <hyperlink ref="A1" location="'recibo de sueldo'!A1" display=" ←"/>
  </hyperlink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AGMER Uruguay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Víctor Hugo Hutt</dc:creator>
  <cp:keywords/>
  <dc:description/>
  <cp:lastModifiedBy>Colossus User</cp:lastModifiedBy>
  <cp:lastPrinted>2006-02-19T15:20:42Z</cp:lastPrinted>
  <dcterms:created xsi:type="dcterms:W3CDTF">2005-08-01T16:16:18Z</dcterms:created>
  <dcterms:modified xsi:type="dcterms:W3CDTF">2009-01-02T15:19:42Z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