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60" windowWidth="11880" windowHeight="7035" activeTab="0"/>
  </bookViews>
  <sheets>
    <sheet name="recibo de sueldo" sheetId="1" r:id="rId1"/>
    <sheet name="Cargos" sheetId="2" r:id="rId2"/>
  </sheets>
  <definedNames>
    <definedName name="carascensojub">#REF!</definedName>
    <definedName name="Cargos">'recibo de sueldo'!$D$99</definedName>
    <definedName name="CARGOS_Con_prolongación_de_jornada">'recibo de sueldo'!$D$99</definedName>
    <definedName name="CARGOS_de_ascenso">'recibo de sueldo'!#REF!</definedName>
    <definedName name="CARGOS_de_ingreso">'recibo de sueldo'!$E$90</definedName>
    <definedName name="caringresojub">#REF!</definedName>
    <definedName name="carproljorjub">#REF!</definedName>
    <definedName name="cod_022feb07">'recibo de sueldo'!$X$72</definedName>
    <definedName name="cod_58sup">'recibo de sueldo'!$D$83</definedName>
    <definedName name="cod017med">'recibo de sueldo'!$D$79</definedName>
    <definedName name="cod017sup">'recibo de sueldo'!$D$85</definedName>
    <definedName name="cod06med">'recibo de sueldo'!$D$78</definedName>
    <definedName name="cod06medfeb07">'recibo de sueldo'!$X$80</definedName>
    <definedName name="cod06sup">'recibo de sueldo'!$D$84</definedName>
    <definedName name="cod06supfeb07">'recibo de sueldo'!$X$86</definedName>
    <definedName name="cod17feb07">'recibo de sueldo'!$X$68</definedName>
    <definedName name="cod17medfeb07">'recibo de sueldo'!$X$81</definedName>
    <definedName name="cod17supfeb07">'recibo de sueldo'!$X$87</definedName>
    <definedName name="cod22">'recibo de sueldo'!$G$71</definedName>
    <definedName name="cod22med">'recibo de sueldo'!$D$78</definedName>
    <definedName name="cod22medfeb07">'recibo de sueldo'!$X$79</definedName>
    <definedName name="cod22medsep06">'recibo de sueldo'!$G$77</definedName>
    <definedName name="cod22sep06">'recibo de sueldo'!$G$71</definedName>
    <definedName name="cod22sup">'recibo de sueldo'!$D$84</definedName>
    <definedName name="cod22supfeb07">'recibo de sueldo'!$X$85</definedName>
    <definedName name="cod22supsep06">'recibo de sueldo'!$G$83</definedName>
    <definedName name="cod38feb07">'recibo de sueldo'!$X$69</definedName>
    <definedName name="cod38med">'recibo de sueldo'!$D$76</definedName>
    <definedName name="cod38medfeb07">'recibo de sueldo'!$X$78</definedName>
    <definedName name="cod38sup">'recibo de sueldo'!$D$82</definedName>
    <definedName name="cod38supfeb07">'recibo de sueldo'!$X$84</definedName>
    <definedName name="cod58med">'recibo de sueldo'!$D$77</definedName>
    <definedName name="HORAS_DE_NIVEL_MEDIO">'recibo de sueldo'!$D$154</definedName>
    <definedName name="HORAS_DE_NIVEL_Superior">'recibo de sueldo'!$D$197</definedName>
    <definedName name="horasmediajub">#REF!</definedName>
    <definedName name="horassuperiorjub">#REF!</definedName>
    <definedName name="indicefeb07">'recibo de sueldo'!$X$65</definedName>
    <definedName name="instructivo">'recibo de sueldo'!$A$16</definedName>
    <definedName name="instructivojub">#REF!</definedName>
    <definedName name="NueSalMin">'recibo de sueldo'!$G$72</definedName>
    <definedName name="nuevocod017med">'recibo de sueldo'!$G$79</definedName>
    <definedName name="nuevocod017medago">'recibo de sueldo'!$G$79</definedName>
    <definedName name="nuevocod017medoct">'recibo de sueldo'!$J$79</definedName>
    <definedName name="nuevocod017sup">'recibo de sueldo'!$G$85</definedName>
    <definedName name="nuevocod017supago">'recibo de sueldo'!$G$85</definedName>
    <definedName name="nuevocod017supoct">'recibo de sueldo'!#REF!</definedName>
    <definedName name="nuevocod06med">'recibo de sueldo'!$G$78</definedName>
    <definedName name="nuevocod06sup">'recibo de sueldo'!$G$84</definedName>
    <definedName name="nuevocod17">'recibo de sueldo'!$G$67</definedName>
    <definedName name="nuevocod17ago">'recibo de sueldo'!$G$67</definedName>
    <definedName name="nuevocod17oct">'recibo de sueldo'!$I$67</definedName>
    <definedName name="nuevocod22ago">'recibo de sueldo'!$G$69</definedName>
    <definedName name="nuevocod22medago">'recibo de sueldo'!$G$78</definedName>
    <definedName name="nuevocod22medoct">'recibo de sueldo'!$J$78</definedName>
    <definedName name="nuevocod22oct">'recibo de sueldo'!$I$69</definedName>
    <definedName name="nuevocod22supago">'recibo de sueldo'!$G$84</definedName>
    <definedName name="nuevocod22supoct">'recibo de sueldo'!$J$85</definedName>
    <definedName name="nuevocod38">'recibo de sueldo'!$G$68</definedName>
    <definedName name="nuevocod38ago">'recibo de sueldo'!$G$68</definedName>
    <definedName name="nuevocod38med">'recibo de sueldo'!$G$76</definedName>
    <definedName name="nuevocod38medago">'recibo de sueldo'!$G$76</definedName>
    <definedName name="nuevocod38medoct">'recibo de sueldo'!$I$74</definedName>
    <definedName name="nuevocod38oct">'recibo de sueldo'!$I$68</definedName>
    <definedName name="nuevocod38sup">'recibo de sueldo'!$G$82</definedName>
    <definedName name="nuevocod38supago">'recibo de sueldo'!$G$82</definedName>
    <definedName name="nuevocod38supoct">'recibo de sueldo'!$J$83</definedName>
    <definedName name="nuevocod58">'recibo de sueldo'!$G$71</definedName>
    <definedName name="nuevocod58ago">'recibo de sueldo'!$G$71</definedName>
    <definedName name="nuevocod58med">'recibo de sueldo'!$G$77</definedName>
    <definedName name="nuevocod58medago">'recibo de sueldo'!$G$77</definedName>
    <definedName name="nuevocod58medoct">'recibo de sueldo'!$I$75</definedName>
    <definedName name="nuevocod58oct">'recibo de sueldo'!$I$71</definedName>
    <definedName name="nuevocod58sup">'recibo de sueldo'!$G$83</definedName>
    <definedName name="nuevocod58supago">'recibo de sueldo'!$G$83</definedName>
    <definedName name="nuevocod58supoct">'recibo de sueldo'!$J$84</definedName>
    <definedName name="nuevoproljornada">'recibo de sueldo'!$G$70</definedName>
    <definedName name="nuevoproljornadaago">'recibo de sueldo'!$G$70</definedName>
    <definedName name="nuevoproljoroct">'recibo de sueldo'!$I$70</definedName>
    <definedName name="nuevopuntoíndice">'recibo de sueldo'!$G$64</definedName>
    <definedName name="nuevosalminjorcom">'recibo de sueldo'!$G$73</definedName>
    <definedName name="porcremcod17">'recibo de sueldo'!$G$87</definedName>
    <definedName name="porreboncod17">'recibo de sueldo'!$G$88</definedName>
    <definedName name="proljorfeb07">'recibo de sueldo'!$X$71</definedName>
    <definedName name="punto_índice">'recibo de sueldo'!$D$64</definedName>
    <definedName name="puntoindice">'recibo de sueldo'!$G$64</definedName>
    <definedName name="puntoíndice">'recibo de sueldo'!$D$64</definedName>
    <definedName name="PUNTOSbasicos">'recibo de sueldo'!$C$102</definedName>
    <definedName name="puntosproljor">'recibo de sueldo'!$H$112</definedName>
    <definedName name="Salmínimo">'recibo de sueldo'!$D$72</definedName>
    <definedName name="salminimofeb07">'recibo de sueldo'!$X$73</definedName>
    <definedName name="salminjorcom">'recibo de sueldo'!$X$75</definedName>
    <definedName name="salminjorcompleta">'recibo de sueldo'!$D$73</definedName>
    <definedName name="valor_cod_022">'recibo de sueldo'!$D$69</definedName>
    <definedName name="valor_cod_038">'recibo de sueldo'!$D$68</definedName>
    <definedName name="valor_prol_jor">'recibo de sueldo'!$D$70</definedName>
    <definedName name="valorcod17">'recibo de sueldo'!$D$67</definedName>
    <definedName name="valorcod58">'recibo de sueldo'!$D$71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F2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como en esta celda</t>
        </r>
      </text>
    </comment>
    <comment ref="C124" authorId="0">
      <text>
        <r>
          <rPr>
            <sz val="10"/>
            <rFont val="Tahoma"/>
            <family val="2"/>
          </rPr>
          <t>completar si corresponde.
0 si no corresponde</t>
        </r>
      </text>
    </comment>
    <comment ref="E133" authorId="0">
      <text>
        <r>
          <rPr>
            <sz val="12"/>
            <rFont val="Tahoma"/>
            <family val="2"/>
          </rPr>
          <t>completar</t>
        </r>
      </text>
    </comment>
    <comment ref="E13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Completar</t>
        </r>
      </text>
    </comment>
    <comment ref="C168" authorId="0">
      <text>
        <r>
          <rPr>
            <b/>
            <sz val="10"/>
            <color indexed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 si se percibe en el recibo
</t>
        </r>
        <r>
          <rPr>
            <b/>
            <sz val="10"/>
            <color indexed="10"/>
            <rFont val="Tahoma"/>
            <family val="2"/>
          </rPr>
          <t>0</t>
        </r>
        <r>
          <rPr>
            <sz val="10"/>
            <rFont val="Tahoma"/>
            <family val="2"/>
          </rPr>
          <t xml:space="preserve"> si no se percibe
</t>
        </r>
        <r>
          <rPr>
            <b/>
            <sz val="10"/>
            <color indexed="10"/>
            <rFont val="Tahoma"/>
            <family val="2"/>
          </rPr>
          <t xml:space="preserve">0,... </t>
        </r>
        <r>
          <rPr>
            <sz val="10"/>
            <rFont val="Tahoma"/>
            <family val="2"/>
          </rPr>
          <t>Dividir el valor del recibo por el valor del simulador para que aparezca el valor del recibo real</t>
        </r>
      </text>
    </comment>
    <comment ref="C169" authorId="0">
      <text>
        <r>
          <rPr>
            <b/>
            <sz val="10"/>
            <color indexed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 si se percibe en el recibo
</t>
        </r>
        <r>
          <rPr>
            <b/>
            <sz val="10"/>
            <color indexed="10"/>
            <rFont val="Tahoma"/>
            <family val="2"/>
          </rPr>
          <t>0</t>
        </r>
        <r>
          <rPr>
            <sz val="10"/>
            <rFont val="Tahoma"/>
            <family val="2"/>
          </rPr>
          <t xml:space="preserve"> si no se percibe
</t>
        </r>
        <r>
          <rPr>
            <b/>
            <sz val="10"/>
            <color indexed="10"/>
            <rFont val="Tahoma"/>
            <family val="2"/>
          </rPr>
          <t>0,...</t>
        </r>
        <r>
          <rPr>
            <sz val="10"/>
            <rFont val="Tahoma"/>
            <family val="2"/>
          </rPr>
          <t xml:space="preserve"> Dividir el valor del recibo por el valor del simulador para que aparezca el valor del recibo real</t>
        </r>
      </text>
    </comment>
    <comment ref="E170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</t>
        </r>
      </text>
    </comment>
    <comment ref="C172" authorId="0">
      <text>
        <r>
          <rPr>
            <b/>
            <sz val="9"/>
            <color indexed="10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si se percibe en el recibo
</t>
        </r>
        <r>
          <rPr>
            <b/>
            <sz val="9"/>
            <color indexed="10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si no se percibe
</t>
        </r>
        <r>
          <rPr>
            <b/>
            <sz val="9"/>
            <color indexed="10"/>
            <rFont val="Tahoma"/>
            <family val="2"/>
          </rPr>
          <t>0,...</t>
        </r>
        <r>
          <rPr>
            <sz val="8"/>
            <rFont val="Tahoma"/>
            <family val="0"/>
          </rPr>
          <t xml:space="preserve"> Dividir el valor del recibo por el valor del simulador para que aparezca el valor del recibo real</t>
        </r>
      </text>
    </comment>
    <comment ref="E17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C21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si se percibe en el recibo
</t>
        </r>
        <r>
          <rPr>
            <b/>
            <sz val="8"/>
            <color indexed="10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si no se percibe
</t>
        </r>
        <r>
          <rPr>
            <b/>
            <sz val="9"/>
            <color indexed="10"/>
            <rFont val="Tahoma"/>
            <family val="2"/>
          </rPr>
          <t xml:space="preserve">0,... </t>
        </r>
        <r>
          <rPr>
            <sz val="8"/>
            <rFont val="Tahoma"/>
            <family val="0"/>
          </rPr>
          <t>Dividir el valor del recibo por el valor del simulador para que aparezca el valor del recibo real</t>
        </r>
      </text>
    </comment>
    <comment ref="C21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si se percibe en el recibo
</t>
        </r>
        <r>
          <rPr>
            <b/>
            <sz val="9"/>
            <color indexed="10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si no se percibe
</t>
        </r>
        <r>
          <rPr>
            <b/>
            <sz val="9"/>
            <color indexed="10"/>
            <rFont val="Tahoma"/>
            <family val="2"/>
          </rPr>
          <t>0,...</t>
        </r>
        <r>
          <rPr>
            <sz val="8"/>
            <rFont val="Tahoma"/>
            <family val="0"/>
          </rPr>
          <t xml:space="preserve"> Dividir el valor del recibo por el valor del simulador para que aparezca el valor del recibo real</t>
        </r>
      </text>
    </comment>
    <comment ref="E21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</t>
        </r>
      </text>
    </comment>
    <comment ref="C21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si se percibe en el recibo
</t>
        </r>
        <r>
          <rPr>
            <b/>
            <sz val="9"/>
            <color indexed="10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si no se percibe
</t>
        </r>
        <r>
          <rPr>
            <b/>
            <sz val="9"/>
            <color indexed="10"/>
            <rFont val="Tahoma"/>
            <family val="2"/>
          </rPr>
          <t>0,...</t>
        </r>
        <r>
          <rPr>
            <sz val="8"/>
            <rFont val="Tahoma"/>
            <family val="0"/>
          </rPr>
          <t xml:space="preserve"> Dividir el valor del recibo por el valor del simulador para que aparezca el valor del recibo real</t>
        </r>
      </text>
    </comment>
    <comment ref="E21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E21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sharedStrings.xml><?xml version="1.0" encoding="utf-8"?>
<sst xmlns="http://schemas.openxmlformats.org/spreadsheetml/2006/main" count="635" uniqueCount="521">
  <si>
    <t>Antigüedad</t>
  </si>
  <si>
    <t>Total haberes</t>
  </si>
  <si>
    <t>Otro desc</t>
  </si>
  <si>
    <t>Descuentos</t>
  </si>
  <si>
    <t>Sueldo líquido</t>
  </si>
  <si>
    <t>Puntos básicos</t>
  </si>
  <si>
    <t>punto índice</t>
  </si>
  <si>
    <t>valor cod 038</t>
  </si>
  <si>
    <t>valor prol jor</t>
  </si>
  <si>
    <t>HORAS DE NIVEL MEDIO</t>
  </si>
  <si>
    <t>Número de horas</t>
  </si>
  <si>
    <t>(no llenar, se calcula solo)</t>
  </si>
  <si>
    <t>Haberes</t>
  </si>
  <si>
    <t>cod38med</t>
  </si>
  <si>
    <t>cod 58med</t>
  </si>
  <si>
    <t>cod017med</t>
  </si>
  <si>
    <t>HORAS DE NIVEL Superior</t>
  </si>
  <si>
    <t>cod38sup</t>
  </si>
  <si>
    <t>cod 58sup</t>
  </si>
  <si>
    <t>cod017sup</t>
  </si>
  <si>
    <t>nuevopuntoíndice</t>
  </si>
  <si>
    <t>Códigos actuales</t>
  </si>
  <si>
    <t>Códigos nivel medio actuales</t>
  </si>
  <si>
    <t>Códigos nivel Superior actuales</t>
  </si>
  <si>
    <t>valorcod17</t>
  </si>
  <si>
    <t>valorcod58</t>
  </si>
  <si>
    <t>No es necesario saber manejar Excel</t>
  </si>
  <si>
    <t xml:space="preserve">Leer los comentarios en las casillas que tengan una puntita roja en el ángulo superior derecho, </t>
  </si>
  <si>
    <t>el comentario aparece al posicionar el cursor sobre la casilla.</t>
  </si>
  <si>
    <t>Víctor Hugo Hutt</t>
  </si>
  <si>
    <t>AGMER Seccional Uruguay</t>
  </si>
  <si>
    <t>Remunerativo</t>
  </si>
  <si>
    <t xml:space="preserve">Tabla a la derecha </t>
  </si>
  <si>
    <t>Nuevo monto remunerativo</t>
  </si>
  <si>
    <t>Instructivo</t>
  </si>
  <si>
    <t>horas nivel medio</t>
  </si>
  <si>
    <t>horas nivel superior</t>
  </si>
  <si>
    <t>cod06med</t>
  </si>
  <si>
    <t>cod06sup</t>
  </si>
  <si>
    <t>Salmínimo</t>
  </si>
  <si>
    <t>NueSalMin</t>
  </si>
  <si>
    <t>valorcod006</t>
  </si>
  <si>
    <t>nuevocod06</t>
  </si>
  <si>
    <t>Básico</t>
  </si>
  <si>
    <t>nuevocod017sup</t>
  </si>
  <si>
    <t>nuevocod38sup</t>
  </si>
  <si>
    <t>nuevocod017med</t>
  </si>
  <si>
    <t>nuevocod38med</t>
  </si>
  <si>
    <t>nuevocod17</t>
  </si>
  <si>
    <t>nuevoproljornada</t>
  </si>
  <si>
    <t>nuevocod06med</t>
  </si>
  <si>
    <t>salminjorcompleta</t>
  </si>
  <si>
    <t>nuevosalminjorcom</t>
  </si>
  <si>
    <t>No lo se</t>
  </si>
  <si>
    <t>No estoy seguro</t>
  </si>
  <si>
    <t>Leer</t>
  </si>
  <si>
    <t>Prosecretario de Prensa</t>
  </si>
  <si>
    <t>nuevocod06sup</t>
  </si>
  <si>
    <t>Puede aparecer una diferencia con los recibos, se debe al valor del código 256 (fantasma) que es distinto para todos.</t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</si>
  <si>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</si>
  <si>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</si>
  <si>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Códigos para propuesta 24 feb/06</t>
  </si>
  <si>
    <t>Indice enero 2006</t>
  </si>
  <si>
    <t>Códigos nivel medio prop 24 feb/06</t>
  </si>
  <si>
    <t>Códigos nivel Superior 24 feb/06</t>
  </si>
  <si>
    <t>MENU</t>
  </si>
  <si>
    <t>*</t>
  </si>
  <si>
    <t>Valor anterior</t>
  </si>
  <si>
    <t>de aplicar los topes se toma como hora 1 la mas antigua y luego por la evolución histórica. Por ejemplo: si simulo con</t>
  </si>
  <si>
    <t>puede ocurrir que sean las horas 31 a 36 y no corresponda que cobre nada en ese código, se le deberá restar el valor.</t>
  </si>
  <si>
    <r>
      <t>Aclaración importante:</t>
    </r>
    <r>
      <rPr>
        <sz val="10"/>
        <rFont val="Arial"/>
        <family val="0"/>
      </rPr>
      <t xml:space="preserve"> este simulador funciona correctamente para calcular sobre el total de horas, pero debido a </t>
    </r>
  </si>
  <si>
    <t>los topes o saturaciones, si simulo 6 horas, no es lo mismo que sean de la hora 1 a la 6 que de la 31 a 36. Al momento</t>
  </si>
  <si>
    <t>www.agmeruruguay.com.ar</t>
  </si>
  <si>
    <t>esta hoja de cálculo 6 horas me aparecerá todo lo correspondiente a incentivo o aporte de Nación, cuando en realidad</t>
  </si>
  <si>
    <t xml:space="preserve"> 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</si>
  <si>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</si>
  <si>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</si>
  <si>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</si>
  <si>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</si>
  <si>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</si>
  <si>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</si>
  <si>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</si>
  <si>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</si>
  <si>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</si>
  <si>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</si>
  <si>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</si>
  <si>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</si>
  <si>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</si>
  <si>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</si>
  <si>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</si>
  <si>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</si>
  <si>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</si>
  <si>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</si>
  <si>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</si>
  <si>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</si>
  <si>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</si>
  <si>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</si>
  <si>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</si>
  <si>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</si>
  <si>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</si>
  <si>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</si>
  <si>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</si>
  <si>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</si>
  <si>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</si>
  <si>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</si>
  <si>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</si>
  <si>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</si>
  <si>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</si>
  <si>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</si>
  <si>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</si>
  <si>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</si>
  <si>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</si>
  <si>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</si>
  <si>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</si>
  <si>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</si>
  <si>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</si>
  <si>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</si>
  <si>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</si>
  <si>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</si>
  <si>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</si>
  <si>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</si>
  <si>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</si>
  <si>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</si>
  <si>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</si>
  <si>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</si>
  <si>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</si>
  <si>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</si>
  <si>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</si>
  <si>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</si>
  <si>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</si>
  <si>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</si>
  <si>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</si>
  <si>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</si>
  <si>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</si>
  <si>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</si>
  <si>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</si>
  <si>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</si>
  <si>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</si>
  <si>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</si>
  <si>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</si>
  <si>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</si>
  <si>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</si>
  <si>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</si>
  <si>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</si>
  <si>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</si>
  <si>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</si>
  <si>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</si>
  <si>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</si>
  <si>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</si>
  <si>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</si>
  <si>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</si>
  <si>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</si>
  <si>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</si>
  <si>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</si>
  <si>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</si>
  <si>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</si>
  <si>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</si>
  <si>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</si>
  <si>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</si>
  <si>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</si>
  <si>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</si>
  <si>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</si>
  <si>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</si>
  <si>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</si>
  <si>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</si>
  <si>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</si>
  <si>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</si>
  <si>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</si>
  <si>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</si>
  <si>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</si>
  <si>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</si>
  <si>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</si>
  <si>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</si>
  <si>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</si>
  <si>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</si>
  <si>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</si>
  <si>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</si>
  <si>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</si>
  <si>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</si>
  <si>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</si>
  <si>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</si>
  <si>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</si>
  <si>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</si>
  <si>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</si>
  <si>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</si>
  <si>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</si>
  <si>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</si>
  <si>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</si>
  <si>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</si>
  <si>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</si>
  <si>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</si>
  <si>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</si>
  <si>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</si>
  <si>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</si>
  <si>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</si>
  <si>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</si>
  <si>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</si>
  <si>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</si>
  <si>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</si>
  <si>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</si>
  <si>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</si>
  <si>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</si>
  <si>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</si>
  <si>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</si>
  <si>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</si>
  <si>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</si>
  <si>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</si>
  <si>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</si>
  <si>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</si>
  <si>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</si>
  <si>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</si>
  <si>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</si>
  <si>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</si>
  <si>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</si>
  <si>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</si>
  <si>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</si>
  <si>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</si>
  <si>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</si>
  <si>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</si>
  <si>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</si>
  <si>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</si>
  <si>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</si>
  <si>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</si>
  <si>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</si>
  <si>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</si>
  <si>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</si>
  <si>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</si>
  <si>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</si>
  <si>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</si>
  <si>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</si>
  <si>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</si>
  <si>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</si>
  <si>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</si>
  <si>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</si>
  <si>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</si>
  <si>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</si>
  <si>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</si>
  <si>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</si>
  <si>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</si>
  <si>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</si>
  <si>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</si>
  <si>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</si>
  <si>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</si>
  <si>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</si>
  <si>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</si>
  <si>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</si>
  <si>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</si>
  <si>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</si>
  <si>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</si>
  <si>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</si>
  <si>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</si>
  <si>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</si>
  <si>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</si>
  <si>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</si>
  <si>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</si>
  <si>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</si>
  <si>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</si>
  <si>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</si>
  <si>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</si>
  <si>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</si>
  <si>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</si>
  <si>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</si>
  <si>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</si>
  <si>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</si>
  <si>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</si>
  <si>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</si>
  <si>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</si>
  <si>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</si>
  <si>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</si>
  <si>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</si>
  <si>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</si>
  <si>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</si>
  <si>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</si>
  <si>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</si>
  <si>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</si>
  <si>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</si>
  <si>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</si>
  <si>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</si>
  <si>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</si>
  <si>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</si>
  <si>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</si>
  <si>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</si>
  <si>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</si>
  <si>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</si>
  <si>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</si>
  <si>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</si>
  <si>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</si>
  <si>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</si>
  <si>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</si>
  <si>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</si>
  <si>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</si>
  <si>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</si>
  <si>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</si>
  <si>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</si>
  <si>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</si>
  <si>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</si>
  <si>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</si>
  <si>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</si>
  <si>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</si>
  <si>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</si>
  <si>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</si>
  <si>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</si>
  <si>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</si>
  <si>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</si>
  <si>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</si>
  <si>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</si>
  <si>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</si>
  <si>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</si>
  <si>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</si>
  <si>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</si>
  <si>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</si>
  <si>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</si>
  <si>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</si>
  <si>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</si>
  <si>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</si>
  <si>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</si>
  <si>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</si>
  <si>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</si>
  <si>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</si>
  <si>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</si>
  <si>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</si>
  <si>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</si>
  <si>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</si>
  <si>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</si>
  <si>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</si>
  <si>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</si>
  <si>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</si>
  <si>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</si>
  <si>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</si>
  <si>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</si>
  <si>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</si>
  <si>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</si>
  <si>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</si>
  <si>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</si>
  <si>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</si>
  <si>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</si>
  <si>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</si>
  <si>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</si>
  <si>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</si>
  <si>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</si>
  <si>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</si>
  <si>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</si>
  <si>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</si>
  <si>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</si>
  <si>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</si>
  <si>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</si>
  <si>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</si>
  <si>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</si>
  <si>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</si>
  <si>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</si>
  <si>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</si>
  <si>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</si>
  <si>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</si>
  <si>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</si>
  <si>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</si>
  <si>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</si>
  <si>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</si>
  <si>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</si>
  <si>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</si>
  <si>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</si>
  <si>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</si>
  <si>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</si>
  <si>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</si>
  <si>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</si>
  <si>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</si>
  <si>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</si>
  <si>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</si>
  <si>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</si>
  <si>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</si>
  <si>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</si>
  <si>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</si>
  <si>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</si>
  <si>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</si>
  <si>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</si>
  <si>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</si>
  <si>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</si>
  <si>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</si>
  <si>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</si>
  <si>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</si>
  <si>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</si>
  <si>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</si>
  <si>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</si>
  <si>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Prol JORN</t>
  </si>
  <si>
    <t>jorn Compl</t>
  </si>
  <si>
    <t xml:space="preserve"> tarea DIFER.</t>
  </si>
  <si>
    <t>PUNTOS basicos</t>
  </si>
  <si>
    <t xml:space="preserve">CARGOS </t>
  </si>
  <si>
    <t>Código 256 estimado</t>
  </si>
  <si>
    <t>No se cobra en cargos asumidos en forma reciente</t>
  </si>
  <si>
    <t>078</t>
  </si>
  <si>
    <t>016</t>
  </si>
  <si>
    <t>052</t>
  </si>
  <si>
    <t>010</t>
  </si>
  <si>
    <t>001</t>
  </si>
  <si>
    <t>Asignación de la categoría</t>
  </si>
  <si>
    <t>256</t>
  </si>
  <si>
    <t>188</t>
  </si>
  <si>
    <t>172</t>
  </si>
  <si>
    <t>006</t>
  </si>
  <si>
    <t>014</t>
  </si>
  <si>
    <t>084</t>
  </si>
  <si>
    <t>113</t>
  </si>
  <si>
    <t>502</t>
  </si>
  <si>
    <t>504</t>
  </si>
  <si>
    <t>505</t>
  </si>
  <si>
    <t>510</t>
  </si>
  <si>
    <t>099</t>
  </si>
  <si>
    <t>Ant. Comp Nación</t>
  </si>
  <si>
    <t>Adic Rem(Cods.132,188,200)</t>
  </si>
  <si>
    <t>Prolongación de Jornada</t>
  </si>
  <si>
    <t>Función diferencial docente</t>
  </si>
  <si>
    <t>Varios</t>
  </si>
  <si>
    <t>Total Asignaciones Familiares</t>
  </si>
  <si>
    <t>Anticipo FONID</t>
  </si>
  <si>
    <t>Sueldo líquido provincia</t>
  </si>
  <si>
    <t>Adicional para mínimo</t>
  </si>
  <si>
    <t>FONID 2006</t>
  </si>
  <si>
    <t>Años de antigüedad</t>
  </si>
  <si>
    <t>CONCEPTO</t>
  </si>
  <si>
    <t>HABERES</t>
  </si>
  <si>
    <t>DESCUENTOS</t>
  </si>
  <si>
    <t xml:space="preserve"> Ley 4035</t>
  </si>
  <si>
    <t>Seg vida</t>
  </si>
  <si>
    <t>Ob social</t>
  </si>
  <si>
    <t xml:space="preserve"> Ap jubilat</t>
  </si>
  <si>
    <t>Puntos de jornada completa</t>
  </si>
  <si>
    <t>Adic. Art. 2 y 3 Dcrto. 5863/05</t>
  </si>
  <si>
    <t>Product. Dcrto. 5863/05</t>
  </si>
  <si>
    <t>Plus productividad docente</t>
  </si>
  <si>
    <t>004</t>
  </si>
  <si>
    <t>Horas cátedra</t>
  </si>
  <si>
    <t>Productiv Dcrto. 5863/05</t>
  </si>
  <si>
    <t>Ant comp Nación</t>
  </si>
  <si>
    <t>440</t>
  </si>
  <si>
    <t>Reajuste cod 188</t>
  </si>
  <si>
    <t>Obra social</t>
  </si>
  <si>
    <t>Ley 4035</t>
  </si>
  <si>
    <t>Ap jubilatorio</t>
  </si>
  <si>
    <t>Otros</t>
  </si>
  <si>
    <t>Miembro de Comisión de Salario AGMER</t>
  </si>
  <si>
    <t>Escala de antigüedades</t>
  </si>
  <si>
    <t>Años</t>
  </si>
  <si>
    <t>Porcentaje</t>
  </si>
  <si>
    <t>Años de Antigüedad</t>
  </si>
  <si>
    <t>listado de cargos</t>
  </si>
  <si>
    <t>cargos</t>
  </si>
  <si>
    <t>Simulación de recibo de cada compañero</t>
  </si>
  <si>
    <t>Si no conocen el número de cargo, lo pueden buscar en la hoja "cargos", seleccionando la pestaña</t>
  </si>
  <si>
    <t>número para luego ingresarlo en el lugar especificado.</t>
  </si>
  <si>
    <r>
      <t xml:space="preserve">Se deben completar los datos en </t>
    </r>
    <r>
      <rPr>
        <b/>
        <sz val="12"/>
        <color indexed="10"/>
        <rFont val="Arial"/>
        <family val="2"/>
      </rPr>
      <t>rojo</t>
    </r>
    <r>
      <rPr>
        <sz val="12"/>
        <rFont val="Arial"/>
        <family val="2"/>
      </rPr>
      <t xml:space="preserve"> y es posible que los </t>
    </r>
    <r>
      <rPr>
        <b/>
        <sz val="12"/>
        <color indexed="53"/>
        <rFont val="Arial"/>
        <family val="2"/>
      </rPr>
      <t>naranjas,</t>
    </r>
    <r>
      <rPr>
        <sz val="12"/>
        <rFont val="Arial"/>
        <family val="2"/>
      </rPr>
      <t xml:space="preserve"> lo demás se calcula todo solo.</t>
    </r>
  </si>
  <si>
    <r>
      <t xml:space="preserve">No tocar los demás valores porque se descontrola, en ese caso no arreglar, </t>
    </r>
    <r>
      <rPr>
        <b/>
        <sz val="12"/>
        <rFont val="Arial"/>
        <family val="2"/>
      </rPr>
      <t>solo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deshacer cambios</t>
    </r>
    <r>
      <rPr>
        <sz val="12"/>
        <rFont val="Arial"/>
        <family val="2"/>
      </rPr>
      <t>.</t>
    </r>
  </si>
  <si>
    <t>porc rem cod17</t>
  </si>
  <si>
    <t>NOMBRE del cargo</t>
  </si>
  <si>
    <t>Buscar en la hoja cargos si no saben el número del cargo y luego controlar por el nombre</t>
  </si>
  <si>
    <t>Listado de Cargos</t>
  </si>
  <si>
    <t>Medio Aguinaldo</t>
  </si>
  <si>
    <t>código 100</t>
  </si>
  <si>
    <r>
      <t>código 186 (</t>
    </r>
    <r>
      <rPr>
        <sz val="12"/>
        <rFont val="Arial"/>
        <family val="2"/>
      </rPr>
      <t>No remun)</t>
    </r>
  </si>
  <si>
    <t>Medio aguinaldo</t>
  </si>
  <si>
    <t>Descuentos con aguinaldo</t>
  </si>
  <si>
    <t>Sueldo líquido incluyendo aguinaldo</t>
  </si>
  <si>
    <t>Sueldo básico de la categoría</t>
  </si>
  <si>
    <t>Se calcula solo</t>
  </si>
  <si>
    <t>Indices actuales - julio 2006</t>
  </si>
  <si>
    <t>PORCENT</t>
  </si>
  <si>
    <t>CODIGO</t>
  </si>
  <si>
    <r>
      <t xml:space="preserve">que se debe completar </t>
    </r>
    <r>
      <rPr>
        <b/>
        <sz val="12"/>
        <rFont val="Arial"/>
        <family val="2"/>
      </rPr>
      <t>en años</t>
    </r>
    <r>
      <rPr>
        <sz val="12"/>
        <rFont val="Arial"/>
        <family val="2"/>
      </rPr>
      <t xml:space="preserve"> y lo que aparece en rojo, todo lo demás aparece automáticamente</t>
    </r>
  </si>
  <si>
    <r>
      <t>selección,</t>
    </r>
    <r>
      <rPr>
        <sz val="10"/>
        <rFont val="Arial"/>
        <family val="0"/>
      </rPr>
      <t xml:space="preserve"> de lo contrario les va a imprimir toda la planilla, incluyendo comentarios, etc.</t>
    </r>
  </si>
  <si>
    <t>Volver al simulador</t>
  </si>
  <si>
    <r>
      <t xml:space="preserve">Bonific Ubic Escuela </t>
    </r>
    <r>
      <rPr>
        <b/>
        <sz val="10"/>
        <rFont val="Arial"/>
        <family val="2"/>
      </rPr>
      <t>(ZONA)</t>
    </r>
  </si>
  <si>
    <t>porcremybon cod17</t>
  </si>
  <si>
    <t>Aguinaldo de bolsillo</t>
  </si>
  <si>
    <t>valor actual</t>
  </si>
  <si>
    <t>Valores propuestos</t>
  </si>
  <si>
    <t>Nuevo actual</t>
  </si>
  <si>
    <t>indicefeb07</t>
  </si>
  <si>
    <t>cod17feb07</t>
  </si>
  <si>
    <t>cod38feb07</t>
  </si>
  <si>
    <t>cod06feb07</t>
  </si>
  <si>
    <t>proljorfeb07</t>
  </si>
  <si>
    <t>salminimofeb07</t>
  </si>
  <si>
    <t>salminjorcom</t>
  </si>
  <si>
    <t xml:space="preserve">Tabla a la Izquierda </t>
  </si>
  <si>
    <t>cod22</t>
  </si>
  <si>
    <t>cod 022feb07</t>
  </si>
  <si>
    <t>cod22medfeb07</t>
  </si>
  <si>
    <t>cod38supfeb07</t>
  </si>
  <si>
    <t>cod38medfeb07</t>
  </si>
  <si>
    <t>cod22supfeb07</t>
  </si>
  <si>
    <t>cod06supfeb07</t>
  </si>
  <si>
    <t>cod17supfeb07</t>
  </si>
  <si>
    <t>cod22sep06</t>
  </si>
  <si>
    <t>cod22medsep06</t>
  </si>
  <si>
    <t>cod22supsep06</t>
  </si>
  <si>
    <t>Min jor simple</t>
  </si>
  <si>
    <t>Códigos nivel medio prop 8 feb/07</t>
  </si>
  <si>
    <t>cod06medfeb07</t>
  </si>
  <si>
    <t>cod17medfeb07</t>
  </si>
  <si>
    <t>a</t>
  </si>
  <si>
    <t>b</t>
  </si>
  <si>
    <t>c</t>
  </si>
  <si>
    <t>d</t>
  </si>
  <si>
    <t>e</t>
  </si>
  <si>
    <t>pijc&gt;=620</t>
  </si>
  <si>
    <t>f  J C</t>
  </si>
  <si>
    <t>www.celestecompromiso.com.ar</t>
  </si>
  <si>
    <t>&lt;= 1169</t>
  </si>
  <si>
    <t>1170&lt;pi&lt;1400</t>
  </si>
  <si>
    <t>1401&lt;pi&lt;1942</t>
  </si>
  <si>
    <t>pi&gt;2220</t>
  </si>
  <si>
    <t>1943&lt;pi&lt;=2220</t>
  </si>
  <si>
    <t>Marzo de 2007</t>
  </si>
  <si>
    <t>cod 38 viejo</t>
  </si>
  <si>
    <t>victorhutt@victorhutt.com.ar</t>
  </si>
  <si>
    <t>Hoja de cálculo  para simular salarios de cargos y horas</t>
  </si>
  <si>
    <t>para salarios a marzo de 2007</t>
  </si>
  <si>
    <t>Deben seleccionar el número de cargo o  el número de horas que aparecen en rojo, la antigüedad,</t>
  </si>
  <si>
    <t xml:space="preserve">que aparece en la parte inferior izquierda de la pantalla o presionando al final de este párrafo, y buscar su </t>
  </si>
  <si>
    <t xml:space="preserve">Está hecho en base a los valores de Marzo de 2007. </t>
  </si>
  <si>
    <t>los cargos u horas.</t>
  </si>
  <si>
    <r>
      <t>Si encuentran errores o tienen dudas, por favor avísenme.</t>
    </r>
    <r>
      <rPr>
        <sz val="10"/>
        <color indexed="17"/>
        <rFont val="Arial"/>
        <family val="2"/>
      </rPr>
      <t xml:space="preserve"> victorhutt@victorhutt.com.ar o (03442 432934 AGMER Uruguay)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</si>
</sst>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0000000000%"/>
    <numFmt numFmtId="184" formatCode="0.00000000000000%"/>
    <numFmt numFmtId="185" formatCode="0.000000000000000%"/>
    <numFmt numFmtId="186" formatCode="0.0000000000000000%"/>
    <numFmt numFmtId="187" formatCode="0.00000000000000000%"/>
    <numFmt numFmtId="188" formatCode="0.000000000000000000%"/>
    <numFmt numFmtId="189" formatCode="0.000"/>
    <numFmt numFmtId="190" formatCode="0.0000"/>
    <numFmt numFmtId="191" formatCode="0.0000000000000000000%"/>
    <numFmt numFmtId="192" formatCode="0.00000000000000000000%"/>
    <numFmt numFmtId="193" formatCode="0.000000000000000000000%"/>
    <numFmt numFmtId="194" formatCode="0.0000000000000000000000%"/>
    <numFmt numFmtId="195" formatCode="_ &quot;$&quot;\ * #,##0.0_ ;_ &quot;$&quot;\ * \-#,##0.0_ ;_ &quot;$&quot;\ * &quot;-&quot;??_ ;_ @_ "/>
    <numFmt numFmtId="196" formatCode="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0000"/>
    <numFmt numFmtId="201" formatCode="0.000000"/>
    <numFmt numFmtId="202" formatCode="0.00000"/>
    <numFmt numFmtId="203" formatCode="_ &quot;$&quot;\ * #,##0_ ;_ &quot;$&quot;\ * \-#,##0_ ;_ &quot;$&quot;\ * &quot;-&quot;??_ ;_ @_ "/>
    <numFmt numFmtId="204" formatCode="0.00000000"/>
    <numFmt numFmtId="205" formatCode="&quot;$&quot;#,##0.00;\-&quot;$&quot;#,##0.00"/>
    <numFmt numFmtId="206" formatCode="0.000000000"/>
    <numFmt numFmtId="207" formatCode="#,##0.00\ &quot;€&quot;"/>
  </numFmts>
  <fonts count="6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u val="single"/>
      <sz val="12"/>
      <color indexed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2"/>
      <name val="Times New Roman"/>
      <family val="1"/>
    </font>
    <font>
      <b/>
      <u val="single"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16"/>
      <name val="Arial"/>
      <family val="2"/>
    </font>
    <font>
      <b/>
      <sz val="8"/>
      <name val="Tahoma"/>
      <family val="0"/>
    </font>
    <font>
      <b/>
      <sz val="16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57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b/>
      <sz val="16"/>
      <color indexed="20"/>
      <name val="Arial"/>
      <family val="2"/>
    </font>
    <font>
      <b/>
      <u val="single"/>
      <sz val="14"/>
      <color indexed="1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2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strike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53"/>
      <name val="Arial"/>
      <family val="2"/>
    </font>
    <font>
      <sz val="12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23"/>
      <name val="Arial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n"/>
      <top style="thick">
        <color indexed="11"/>
      </top>
      <bottom style="thick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2" fontId="0" fillId="0" borderId="3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3" borderId="11" xfId="0" applyFont="1" applyFill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5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4" borderId="9" xfId="0" applyFont="1" applyFill="1" applyBorder="1" applyAlignment="1" applyProtection="1">
      <alignment/>
      <protection/>
    </xf>
    <xf numFmtId="0" fontId="31" fillId="4" borderId="13" xfId="0" applyFont="1" applyFill="1" applyBorder="1" applyAlignment="1" applyProtection="1">
      <alignment/>
      <protection/>
    </xf>
    <xf numFmtId="0" fontId="1" fillId="4" borderId="9" xfId="0" applyFont="1" applyFill="1" applyBorder="1" applyAlignment="1" applyProtection="1">
      <alignment/>
      <protection/>
    </xf>
    <xf numFmtId="0" fontId="18" fillId="5" borderId="0" xfId="0" applyFont="1" applyFill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36" fillId="2" borderId="4" xfId="15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36" fillId="2" borderId="6" xfId="15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9" fillId="3" borderId="11" xfId="0" applyFont="1" applyFill="1" applyBorder="1" applyAlignment="1" applyProtection="1">
      <alignment/>
      <protection/>
    </xf>
    <xf numFmtId="0" fontId="39" fillId="3" borderId="14" xfId="0" applyFont="1" applyFill="1" applyBorder="1" applyAlignment="1" applyProtection="1">
      <alignment/>
      <protection/>
    </xf>
    <xf numFmtId="0" fontId="39" fillId="6" borderId="14" xfId="0" applyFont="1" applyFill="1" applyBorder="1" applyAlignment="1" applyProtection="1">
      <alignment/>
      <protection/>
    </xf>
    <xf numFmtId="0" fontId="39" fillId="6" borderId="15" xfId="0" applyFont="1" applyFill="1" applyBorder="1" applyAlignment="1" applyProtection="1">
      <alignment/>
      <protection/>
    </xf>
    <xf numFmtId="0" fontId="24" fillId="2" borderId="3" xfId="0" applyFont="1" applyFill="1" applyBorder="1" applyAlignment="1" applyProtection="1">
      <alignment/>
      <protection/>
    </xf>
    <xf numFmtId="0" fontId="24" fillId="2" borderId="16" xfId="0" applyFont="1" applyFill="1" applyBorder="1" applyAlignment="1" applyProtection="1">
      <alignment/>
      <protection/>
    </xf>
    <xf numFmtId="0" fontId="2" fillId="7" borderId="13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8" fillId="8" borderId="16" xfId="0" applyFont="1" applyFill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205" fontId="1" fillId="0" borderId="0" xfId="0" applyNumberFormat="1" applyFont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41" fillId="0" borderId="12" xfId="0" applyFont="1" applyBorder="1" applyAlignment="1" applyProtection="1">
      <alignment/>
      <protection hidden="1"/>
    </xf>
    <xf numFmtId="205" fontId="0" fillId="0" borderId="20" xfId="0" applyNumberForma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0" fontId="0" fillId="8" borderId="12" xfId="0" applyFill="1" applyBorder="1" applyAlignment="1" applyProtection="1">
      <alignment/>
      <protection hidden="1"/>
    </xf>
    <xf numFmtId="0" fontId="41" fillId="8" borderId="12" xfId="0" applyFont="1" applyFill="1" applyBorder="1" applyAlignment="1" applyProtection="1">
      <alignment/>
      <protection hidden="1"/>
    </xf>
    <xf numFmtId="0" fontId="0" fillId="8" borderId="21" xfId="0" applyFill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40" fillId="0" borderId="12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/>
    </xf>
    <xf numFmtId="9" fontId="8" fillId="3" borderId="21" xfId="21" applyFont="1" applyFill="1" applyBorder="1" applyAlignment="1" applyProtection="1">
      <alignment/>
      <protection/>
    </xf>
    <xf numFmtId="9" fontId="8" fillId="3" borderId="24" xfId="21" applyFont="1" applyFill="1" applyBorder="1" applyAlignment="1" applyProtection="1">
      <alignment/>
      <protection/>
    </xf>
    <xf numFmtId="9" fontId="8" fillId="6" borderId="21" xfId="21" applyFont="1" applyFill="1" applyBorder="1" applyAlignment="1" applyProtection="1">
      <alignment/>
      <protection/>
    </xf>
    <xf numFmtId="9" fontId="8" fillId="6" borderId="22" xfId="2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 quotePrefix="1">
      <alignment horizontal="center"/>
      <protection/>
    </xf>
    <xf numFmtId="9" fontId="30" fillId="0" borderId="12" xfId="0" applyNumberFormat="1" applyFont="1" applyBorder="1" applyAlignment="1" applyProtection="1">
      <alignment/>
      <protection locked="0"/>
    </xf>
    <xf numFmtId="9" fontId="1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" fontId="5" fillId="0" borderId="2" xfId="21" applyNumberFormat="1" applyFont="1" applyBorder="1" applyAlignment="1" applyProtection="1">
      <alignment horizontal="center"/>
      <protection locked="0"/>
    </xf>
    <xf numFmtId="2" fontId="43" fillId="0" borderId="0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2" fontId="43" fillId="0" borderId="3" xfId="0" applyNumberFormat="1" applyFont="1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0" fontId="43" fillId="0" borderId="4" xfId="0" applyFont="1" applyBorder="1" applyAlignment="1" applyProtection="1">
      <alignment/>
      <protection/>
    </xf>
    <xf numFmtId="0" fontId="43" fillId="0" borderId="8" xfId="0" applyFont="1" applyBorder="1" applyAlignment="1" applyProtection="1">
      <alignment/>
      <protection/>
    </xf>
    <xf numFmtId="2" fontId="43" fillId="0" borderId="5" xfId="0" applyNumberFormat="1" applyFont="1" applyBorder="1" applyAlignment="1" applyProtection="1">
      <alignment/>
      <protection/>
    </xf>
    <xf numFmtId="0" fontId="43" fillId="0" borderId="9" xfId="0" applyFont="1" applyBorder="1" applyAlignment="1" applyProtection="1">
      <alignment/>
      <protection/>
    </xf>
    <xf numFmtId="0" fontId="44" fillId="0" borderId="9" xfId="0" applyFont="1" applyBorder="1" applyAlignment="1" applyProtection="1">
      <alignment/>
      <protection/>
    </xf>
    <xf numFmtId="2" fontId="43" fillId="0" borderId="5" xfId="0" applyNumberFormat="1" applyFont="1" applyFill="1" applyBorder="1" applyAlignment="1" applyProtection="1">
      <alignment/>
      <protection/>
    </xf>
    <xf numFmtId="0" fontId="43" fillId="0" borderId="9" xfId="0" applyFont="1" applyFill="1" applyBorder="1" applyAlignment="1" applyProtection="1">
      <alignment/>
      <protection/>
    </xf>
    <xf numFmtId="2" fontId="43" fillId="0" borderId="6" xfId="0" applyNumberFormat="1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0" fontId="44" fillId="0" borderId="9" xfId="0" applyFont="1" applyFill="1" applyBorder="1" applyAlignment="1" applyProtection="1">
      <alignment/>
      <protection/>
    </xf>
    <xf numFmtId="0" fontId="43" fillId="0" borderId="5" xfId="0" applyFont="1" applyBorder="1" applyAlignment="1" applyProtection="1">
      <alignment/>
      <protection/>
    </xf>
    <xf numFmtId="0" fontId="43" fillId="0" borderId="6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46" fillId="0" borderId="12" xfId="0" applyFont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/>
      <protection/>
    </xf>
    <xf numFmtId="9" fontId="0" fillId="0" borderId="12" xfId="0" applyNumberForma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9" fontId="1" fillId="5" borderId="11" xfId="0" applyNumberFormat="1" applyFont="1" applyFill="1" applyBorder="1" applyAlignment="1" applyProtection="1">
      <alignment/>
      <protection/>
    </xf>
    <xf numFmtId="9" fontId="1" fillId="5" borderId="14" xfId="0" applyNumberFormat="1" applyFont="1" applyFill="1" applyBorder="1" applyAlignment="1" applyProtection="1">
      <alignment/>
      <protection/>
    </xf>
    <xf numFmtId="0" fontId="1" fillId="5" borderId="24" xfId="0" applyFont="1" applyFill="1" applyBorder="1" applyAlignment="1" applyProtection="1">
      <alignment/>
      <protection/>
    </xf>
    <xf numFmtId="0" fontId="1" fillId="5" borderId="21" xfId="0" applyFont="1" applyFill="1" applyBorder="1" applyAlignment="1" applyProtection="1">
      <alignment/>
      <protection/>
    </xf>
    <xf numFmtId="0" fontId="1" fillId="5" borderId="22" xfId="0" applyFont="1" applyFill="1" applyBorder="1" applyAlignment="1" applyProtection="1">
      <alignment/>
      <protection/>
    </xf>
    <xf numFmtId="9" fontId="1" fillId="5" borderId="15" xfId="0" applyNumberFormat="1" applyFon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 horizontal="left"/>
      <protection/>
    </xf>
    <xf numFmtId="0" fontId="1" fillId="4" borderId="8" xfId="0" applyFont="1" applyFill="1" applyBorder="1" applyAlignment="1" applyProtection="1">
      <alignment horizontal="center"/>
      <protection/>
    </xf>
    <xf numFmtId="0" fontId="1" fillId="4" borderId="26" xfId="0" applyFont="1" applyFill="1" applyBorder="1" applyAlignment="1" applyProtection="1">
      <alignment horizontal="center"/>
      <protection/>
    </xf>
    <xf numFmtId="0" fontId="36" fillId="5" borderId="0" xfId="0" applyFont="1" applyFill="1" applyAlignment="1" applyProtection="1">
      <alignment horizontal="left"/>
      <protection/>
    </xf>
    <xf numFmtId="0" fontId="52" fillId="0" borderId="0" xfId="0" applyFont="1" applyFill="1" applyAlignment="1" applyProtection="1">
      <alignment/>
      <protection/>
    </xf>
    <xf numFmtId="0" fontId="28" fillId="0" borderId="0" xfId="15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46" fillId="0" borderId="20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3" fillId="0" borderId="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left"/>
      <protection locked="0"/>
    </xf>
    <xf numFmtId="0" fontId="29" fillId="7" borderId="28" xfId="0" applyFont="1" applyFill="1" applyBorder="1" applyAlignment="1" applyProtection="1">
      <alignment/>
      <protection/>
    </xf>
    <xf numFmtId="0" fontId="36" fillId="2" borderId="5" xfId="15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27" fillId="0" borderId="3" xfId="0" applyFont="1" applyBorder="1" applyAlignment="1" applyProtection="1">
      <alignment/>
      <protection/>
    </xf>
    <xf numFmtId="0" fontId="33" fillId="8" borderId="0" xfId="0" applyFont="1" applyFill="1" applyAlignment="1" applyProtection="1">
      <alignment horizontal="right"/>
      <protection/>
    </xf>
    <xf numFmtId="0" fontId="25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3" fillId="4" borderId="0" xfId="0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24" fillId="2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0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0" fillId="0" borderId="26" xfId="0" applyFont="1" applyBorder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2" fontId="10" fillId="6" borderId="7" xfId="0" applyNumberFormat="1" applyFont="1" applyFill="1" applyBorder="1" applyAlignment="1" applyProtection="1">
      <alignment horizontal="left"/>
      <protection/>
    </xf>
    <xf numFmtId="0" fontId="12" fillId="0" borderId="7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9" fontId="7" fillId="0" borderId="0" xfId="21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/>
      <protection/>
    </xf>
    <xf numFmtId="1" fontId="6" fillId="0" borderId="28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2" fontId="0" fillId="0" borderId="12" xfId="0" applyNumberFormat="1" applyFont="1" applyBorder="1" applyAlignment="1" applyProtection="1" quotePrefix="1">
      <alignment horizontal="center"/>
      <protection/>
    </xf>
    <xf numFmtId="9" fontId="0" fillId="0" borderId="25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 horizontal="left"/>
      <protection/>
    </xf>
    <xf numFmtId="9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0" fontId="41" fillId="0" borderId="12" xfId="0" applyFont="1" applyBorder="1" applyAlignment="1" applyProtection="1">
      <alignment/>
      <protection/>
    </xf>
    <xf numFmtId="1" fontId="0" fillId="0" borderId="12" xfId="0" applyNumberFormat="1" applyFont="1" applyBorder="1" applyAlignment="1" applyProtection="1" quotePrefix="1">
      <alignment horizontal="center"/>
      <protection/>
    </xf>
    <xf numFmtId="2" fontId="5" fillId="0" borderId="18" xfId="0" applyNumberFormat="1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2" fontId="1" fillId="0" borderId="20" xfId="0" applyNumberFormat="1" applyFont="1" applyBorder="1" applyAlignment="1" applyProtection="1">
      <alignment horizontal="left"/>
      <protection/>
    </xf>
    <xf numFmtId="2" fontId="1" fillId="0" borderId="18" xfId="0" applyNumberFormat="1" applyFont="1" applyBorder="1" applyAlignment="1" applyProtection="1">
      <alignment horizontal="left"/>
      <protection/>
    </xf>
    <xf numFmtId="2" fontId="0" fillId="0" borderId="12" xfId="0" applyNumberFormat="1" applyFont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2" fontId="4" fillId="0" borderId="30" xfId="0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 horizontal="left"/>
      <protection/>
    </xf>
    <xf numFmtId="2" fontId="1" fillId="0" borderId="31" xfId="0" applyNumberFormat="1" applyFont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 horizontal="right"/>
      <protection/>
    </xf>
    <xf numFmtId="172" fontId="0" fillId="0" borderId="12" xfId="0" applyNumberFormat="1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right"/>
      <protection/>
    </xf>
    <xf numFmtId="2" fontId="3" fillId="0" borderId="12" xfId="0" applyNumberFormat="1" applyFont="1" applyBorder="1" applyAlignment="1" applyProtection="1">
      <alignment horizontal="right"/>
      <protection/>
    </xf>
    <xf numFmtId="172" fontId="0" fillId="0" borderId="12" xfId="0" applyNumberFormat="1" applyBorder="1" applyAlignment="1" applyProtection="1">
      <alignment horizontal="right"/>
      <protection/>
    </xf>
    <xf numFmtId="2" fontId="0" fillId="0" borderId="12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0" fontId="32" fillId="4" borderId="0" xfId="0" applyFont="1" applyFill="1" applyBorder="1" applyAlignment="1" applyProtection="1">
      <alignment/>
      <protection/>
    </xf>
    <xf numFmtId="2" fontId="3" fillId="4" borderId="0" xfId="0" applyNumberFormat="1" applyFont="1" applyFill="1" applyBorder="1" applyAlignment="1" applyProtection="1">
      <alignment horizontal="right"/>
      <protection/>
    </xf>
    <xf numFmtId="10" fontId="9" fillId="0" borderId="0" xfId="21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9" fontId="7" fillId="0" borderId="0" xfId="21" applyFont="1" applyAlignment="1" applyProtection="1">
      <alignment horizontal="center"/>
      <protection/>
    </xf>
    <xf numFmtId="203" fontId="0" fillId="0" borderId="0" xfId="0" applyNumberFormat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0" fillId="0" borderId="12" xfId="0" applyBorder="1" applyAlignment="1" applyProtection="1" quotePrefix="1">
      <alignment horizontal="right"/>
      <protection/>
    </xf>
    <xf numFmtId="2" fontId="0" fillId="0" borderId="12" xfId="0" applyNumberForma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2" xfId="0" applyFill="1" applyBorder="1" applyAlignment="1" applyProtection="1" quotePrefix="1">
      <alignment horizontal="right"/>
      <protection/>
    </xf>
    <xf numFmtId="0" fontId="0" fillId="0" borderId="12" xfId="0" applyFont="1" applyBorder="1" applyAlignment="1" applyProtection="1" quotePrefix="1">
      <alignment horizontal="right"/>
      <protection/>
    </xf>
    <xf numFmtId="2" fontId="7" fillId="0" borderId="12" xfId="0" applyNumberFormat="1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/>
      <protection/>
    </xf>
    <xf numFmtId="2" fontId="0" fillId="0" borderId="12" xfId="0" applyNumberFormat="1" applyFont="1" applyBorder="1" applyAlignment="1" applyProtection="1" quotePrefix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2" fontId="15" fillId="0" borderId="0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right"/>
      <protection/>
    </xf>
    <xf numFmtId="9" fontId="7" fillId="0" borderId="7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10" fontId="0" fillId="0" borderId="12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1" fontId="0" fillId="4" borderId="0" xfId="0" applyNumberFormat="1" applyFill="1" applyAlignment="1" applyProtection="1">
      <alignment/>
      <protection/>
    </xf>
    <xf numFmtId="170" fontId="0" fillId="0" borderId="0" xfId="0" applyNumberForma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9" fontId="7" fillId="0" borderId="33" xfId="21" applyFont="1" applyBorder="1" applyAlignment="1" applyProtection="1">
      <alignment horizontal="center"/>
      <protection/>
    </xf>
    <xf numFmtId="9" fontId="1" fillId="0" borderId="7" xfId="0" applyNumberFormat="1" applyFont="1" applyBorder="1" applyAlignment="1" applyProtection="1">
      <alignment/>
      <protection/>
    </xf>
    <xf numFmtId="2" fontId="15" fillId="0" borderId="13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 locked="0"/>
    </xf>
    <xf numFmtId="2" fontId="5" fillId="0" borderId="31" xfId="0" applyNumberFormat="1" applyFont="1" applyBorder="1" applyAlignment="1" applyProtection="1">
      <alignment horizontal="center"/>
      <protection locked="0"/>
    </xf>
    <xf numFmtId="2" fontId="5" fillId="0" borderId="25" xfId="0" applyNumberFormat="1" applyFont="1" applyBorder="1" applyAlignment="1" applyProtection="1">
      <alignment horizontal="center"/>
      <protection locked="0"/>
    </xf>
    <xf numFmtId="172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0" fontId="2" fillId="0" borderId="12" xfId="0" applyNumberFormat="1" applyFont="1" applyBorder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2" fontId="7" fillId="0" borderId="1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 horizontal="right"/>
      <protection/>
    </xf>
    <xf numFmtId="170" fontId="4" fillId="0" borderId="25" xfId="19" applyFont="1" applyBorder="1" applyAlignment="1" applyProtection="1">
      <alignment horizontal="right"/>
      <protection/>
    </xf>
    <xf numFmtId="0" fontId="7" fillId="0" borderId="26" xfId="0" applyFont="1" applyBorder="1" applyAlignment="1" applyProtection="1">
      <alignment/>
      <protection/>
    </xf>
    <xf numFmtId="170" fontId="4" fillId="0" borderId="25" xfId="19" applyFont="1" applyBorder="1" applyAlignment="1" applyProtection="1">
      <alignment horizontal="left"/>
      <protection/>
    </xf>
    <xf numFmtId="172" fontId="22" fillId="0" borderId="0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right"/>
      <protection/>
    </xf>
    <xf numFmtId="0" fontId="10" fillId="0" borderId="3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left"/>
      <protection/>
    </xf>
    <xf numFmtId="2" fontId="23" fillId="0" borderId="34" xfId="0" applyNumberFormat="1" applyFont="1" applyBorder="1" applyAlignment="1" applyProtection="1">
      <alignment horizontal="left"/>
      <protection/>
    </xf>
    <xf numFmtId="2" fontId="53" fillId="0" borderId="18" xfId="0" applyNumberFormat="1" applyFont="1" applyBorder="1" applyAlignment="1" applyProtection="1">
      <alignment horizontal="left"/>
      <protection/>
    </xf>
    <xf numFmtId="0" fontId="8" fillId="6" borderId="11" xfId="0" applyFont="1" applyFill="1" applyBorder="1" applyAlignment="1" applyProtection="1">
      <alignment/>
      <protection/>
    </xf>
    <xf numFmtId="9" fontId="9" fillId="0" borderId="12" xfId="0" applyNumberFormat="1" applyFont="1" applyBorder="1" applyAlignment="1" applyProtection="1">
      <alignment/>
      <protection/>
    </xf>
    <xf numFmtId="2" fontId="9" fillId="0" borderId="20" xfId="0" applyNumberFormat="1" applyFont="1" applyBorder="1" applyAlignment="1" applyProtection="1">
      <alignment horizontal="left"/>
      <protection/>
    </xf>
    <xf numFmtId="0" fontId="0" fillId="0" borderId="19" xfId="0" applyFont="1" applyBorder="1" applyAlignment="1" applyProtection="1" quotePrefix="1">
      <alignment horizontal="center"/>
      <protection/>
    </xf>
    <xf numFmtId="49" fontId="41" fillId="0" borderId="19" xfId="0" applyNumberFormat="1" applyFont="1" applyBorder="1" applyAlignment="1" applyProtection="1">
      <alignment horizontal="left"/>
      <protection/>
    </xf>
    <xf numFmtId="2" fontId="0" fillId="0" borderId="35" xfId="0" applyNumberForma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0" fillId="0" borderId="19" xfId="0" applyBorder="1" applyAlignment="1" applyProtection="1" quotePrefix="1">
      <alignment horizontal="right"/>
      <protection/>
    </xf>
    <xf numFmtId="2" fontId="0" fillId="0" borderId="19" xfId="0" applyNumberFormat="1" applyBorder="1" applyAlignment="1" applyProtection="1">
      <alignment horizontal="left"/>
      <protection/>
    </xf>
    <xf numFmtId="0" fontId="31" fillId="0" borderId="16" xfId="0" applyFont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7" fillId="0" borderId="35" xfId="0" applyFont="1" applyBorder="1" applyAlignment="1" applyProtection="1">
      <alignment horizontal="left"/>
      <protection/>
    </xf>
    <xf numFmtId="0" fontId="57" fillId="0" borderId="20" xfId="0" applyFont="1" applyBorder="1" applyAlignment="1" applyProtection="1">
      <alignment horizontal="left"/>
      <protection/>
    </xf>
    <xf numFmtId="0" fontId="1" fillId="4" borderId="13" xfId="0" applyFont="1" applyFill="1" applyBorder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1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4" borderId="34" xfId="0" applyFill="1" applyBorder="1" applyAlignment="1" applyProtection="1">
      <alignment/>
      <protection/>
    </xf>
    <xf numFmtId="0" fontId="18" fillId="5" borderId="28" xfId="0" applyFont="1" applyFill="1" applyBorder="1" applyAlignment="1" applyProtection="1">
      <alignment horizontal="left"/>
      <protection/>
    </xf>
    <xf numFmtId="0" fontId="0" fillId="5" borderId="28" xfId="0" applyFill="1" applyBorder="1" applyAlignment="1" applyProtection="1">
      <alignment/>
      <protection/>
    </xf>
    <xf numFmtId="0" fontId="0" fillId="4" borderId="34" xfId="0" applyFill="1" applyBorder="1" applyAlignment="1" applyProtection="1">
      <alignment horizontal="left" indent="1"/>
      <protection/>
    </xf>
    <xf numFmtId="0" fontId="18" fillId="5" borderId="28" xfId="0" applyFont="1" applyFill="1" applyBorder="1" applyAlignment="1" applyProtection="1">
      <alignment horizontal="left" indent="1"/>
      <protection/>
    </xf>
    <xf numFmtId="0" fontId="18" fillId="5" borderId="37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0" fillId="4" borderId="0" xfId="0" applyFill="1" applyAlignment="1" applyProtection="1">
      <alignment horizontal="left" indent="1"/>
      <protection/>
    </xf>
    <xf numFmtId="0" fontId="0" fillId="4" borderId="28" xfId="0" applyFill="1" applyBorder="1" applyAlignment="1" applyProtection="1">
      <alignment horizontal="left" indent="1"/>
      <protection/>
    </xf>
    <xf numFmtId="0" fontId="34" fillId="4" borderId="28" xfId="0" applyFont="1" applyFill="1" applyBorder="1" applyAlignment="1" applyProtection="1">
      <alignment horizontal="left" indent="1"/>
      <protection/>
    </xf>
    <xf numFmtId="0" fontId="18" fillId="4" borderId="28" xfId="0" applyFont="1" applyFill="1" applyBorder="1" applyAlignment="1" applyProtection="1">
      <alignment horizontal="left" indent="1"/>
      <protection/>
    </xf>
    <xf numFmtId="0" fontId="0" fillId="4" borderId="37" xfId="0" applyFill="1" applyBorder="1" applyAlignment="1" applyProtection="1">
      <alignment horizontal="left" indent="1"/>
      <protection/>
    </xf>
    <xf numFmtId="0" fontId="0" fillId="4" borderId="18" xfId="0" applyFill="1" applyBorder="1" applyAlignment="1" applyProtection="1">
      <alignment/>
      <protection/>
    </xf>
    <xf numFmtId="0" fontId="5" fillId="5" borderId="0" xfId="0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11" borderId="0" xfId="0" applyFont="1" applyFill="1" applyAlignment="1" applyProtection="1">
      <alignment/>
      <protection/>
    </xf>
    <xf numFmtId="0" fontId="2" fillId="1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12" borderId="0" xfId="0" applyFont="1" applyFill="1" applyAlignment="1" applyProtection="1">
      <alignment/>
      <protection/>
    </xf>
    <xf numFmtId="0" fontId="2" fillId="4" borderId="38" xfId="0" applyFont="1" applyFill="1" applyBorder="1" applyAlignment="1" applyProtection="1">
      <alignment/>
      <protection/>
    </xf>
    <xf numFmtId="0" fontId="8" fillId="4" borderId="38" xfId="0" applyFont="1" applyFill="1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2" fontId="0" fillId="0" borderId="28" xfId="0" applyNumberFormat="1" applyFill="1" applyBorder="1" applyAlignment="1" applyProtection="1">
      <alignment/>
      <protection/>
    </xf>
    <xf numFmtId="0" fontId="59" fillId="0" borderId="12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8" fillId="5" borderId="0" xfId="0" applyFont="1" applyFill="1" applyAlignment="1" applyProtection="1">
      <alignment horizontal="left" indent="1"/>
      <protection/>
    </xf>
    <xf numFmtId="0" fontId="0" fillId="4" borderId="28" xfId="0" applyFill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left"/>
      <protection/>
    </xf>
    <xf numFmtId="9" fontId="5" fillId="0" borderId="17" xfId="0" applyNumberFormat="1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170" fontId="13" fillId="0" borderId="25" xfId="19" applyFont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/>
      <protection/>
    </xf>
    <xf numFmtId="2" fontId="5" fillId="0" borderId="17" xfId="19" applyNumberFormat="1" applyFont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/>
      <protection/>
    </xf>
    <xf numFmtId="0" fontId="60" fillId="4" borderId="0" xfId="15" applyFont="1" applyFill="1" applyAlignment="1" applyProtection="1">
      <alignment/>
      <protection/>
    </xf>
    <xf numFmtId="0" fontId="61" fillId="4" borderId="0" xfId="15" applyFont="1" applyFill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10" fontId="5" fillId="0" borderId="12" xfId="0" applyNumberFormat="1" applyFont="1" applyBorder="1" applyAlignment="1" applyProtection="1">
      <alignment/>
      <protection locked="0"/>
    </xf>
    <xf numFmtId="0" fontId="36" fillId="5" borderId="40" xfId="0" applyFont="1" applyFill="1" applyBorder="1" applyAlignment="1" applyProtection="1">
      <alignment/>
      <protection/>
    </xf>
    <xf numFmtId="0" fontId="16" fillId="4" borderId="0" xfId="15" applyFont="1" applyFill="1" applyAlignment="1" applyProtection="1">
      <alignment/>
      <protection/>
    </xf>
    <xf numFmtId="0" fontId="16" fillId="0" borderId="0" xfId="15" applyBorder="1" applyAlignment="1" applyProtection="1">
      <alignment horizontal="left"/>
      <protection hidden="1"/>
    </xf>
    <xf numFmtId="0" fontId="0" fillId="13" borderId="0" xfId="0" applyFill="1" applyAlignment="1" applyProtection="1">
      <alignment/>
      <protection/>
    </xf>
    <xf numFmtId="0" fontId="0" fillId="0" borderId="32" xfId="0" applyBorder="1" applyAlignment="1" applyProtection="1">
      <alignment horizontal="right"/>
      <protection/>
    </xf>
    <xf numFmtId="172" fontId="63" fillId="2" borderId="20" xfId="0" applyNumberFormat="1" applyFont="1" applyFill="1" applyBorder="1" applyAlignment="1" applyProtection="1">
      <alignment/>
      <protection/>
    </xf>
    <xf numFmtId="2" fontId="64" fillId="2" borderId="29" xfId="0" applyNumberFormat="1" applyFont="1" applyFill="1" applyBorder="1" applyAlignment="1" applyProtection="1">
      <alignment horizontal="right"/>
      <protection/>
    </xf>
    <xf numFmtId="2" fontId="65" fillId="2" borderId="25" xfId="0" applyNumberFormat="1" applyFont="1" applyFill="1" applyBorder="1" applyAlignment="1" applyProtection="1">
      <alignment horizontal="left"/>
      <protection/>
    </xf>
    <xf numFmtId="172" fontId="66" fillId="2" borderId="20" xfId="0" applyNumberFormat="1" applyFont="1" applyFill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2" fillId="13" borderId="41" xfId="0" applyFont="1" applyFill="1" applyBorder="1" applyAlignment="1" applyProtection="1">
      <alignment/>
      <protection/>
    </xf>
    <xf numFmtId="0" fontId="62" fillId="13" borderId="42" xfId="0" applyFont="1" applyFill="1" applyBorder="1" applyAlignment="1" applyProtection="1">
      <alignment/>
      <protection/>
    </xf>
    <xf numFmtId="2" fontId="5" fillId="0" borderId="20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68</xdr:row>
      <xdr:rowOff>104775</xdr:rowOff>
    </xdr:from>
    <xdr:to>
      <xdr:col>7</xdr:col>
      <xdr:colOff>790575</xdr:colOff>
      <xdr:row>68</xdr:row>
      <xdr:rowOff>104775</xdr:rowOff>
    </xdr:to>
    <xdr:sp>
      <xdr:nvSpPr>
        <xdr:cNvPr id="1" name="Line 217"/>
        <xdr:cNvSpPr>
          <a:spLocks/>
        </xdr:cNvSpPr>
      </xdr:nvSpPr>
      <xdr:spPr>
        <a:xfrm flipV="1">
          <a:off x="7905750" y="11191875"/>
          <a:ext cx="5143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192</xdr:row>
      <xdr:rowOff>76200</xdr:rowOff>
    </xdr:from>
    <xdr:to>
      <xdr:col>4</xdr:col>
      <xdr:colOff>895350</xdr:colOff>
      <xdr:row>200</xdr:row>
      <xdr:rowOff>95250</xdr:rowOff>
    </xdr:to>
    <xdr:sp>
      <xdr:nvSpPr>
        <xdr:cNvPr id="2" name="Comment 393" hidden="1"/>
        <xdr:cNvSpPr>
          <a:spLocks/>
        </xdr:cNvSpPr>
      </xdr:nvSpPr>
      <xdr:spPr>
        <a:xfrm>
          <a:off x="2724150" y="30737175"/>
          <a:ext cx="2457450" cy="1657350"/>
        </a:xfrm>
        <a:prstGeom prst="verticalScroll">
          <a:avLst>
            <a:gd name="adj" fmla="val -39745"/>
          </a:avLst>
        </a:prstGeom>
        <a:solidFill>
          <a:srgbClr val="00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1</a:t>
          </a:r>
          <a:r>
            <a:rPr lang="en-US" cap="none" sz="1000" b="0" i="0" u="none" baseline="0"/>
            <a:t> si se percibe en el recibo
</a:t>
          </a:r>
          <a:r>
            <a:rPr lang="en-US" cap="none" sz="1000" b="1" i="0" u="none" baseline="0">
              <a:solidFill>
                <a:srgbClr val="FF0000"/>
              </a:solidFill>
            </a:rPr>
            <a:t>0</a:t>
          </a:r>
          <a:r>
            <a:rPr lang="en-US" cap="none" sz="1000" b="0" i="0" u="none" baseline="0"/>
            <a:t> si no se percibe
</a:t>
          </a:r>
          <a:r>
            <a:rPr lang="en-US" cap="none" sz="1000" b="1" i="0" u="none" baseline="0">
              <a:solidFill>
                <a:srgbClr val="FF0000"/>
              </a:solidFill>
            </a:rPr>
            <a:t>0,... </a:t>
          </a:r>
          <a:r>
            <a:rPr lang="en-US" cap="none" sz="1000" b="0" i="0" u="none" baseline="0"/>
            <a:t>Dividir el valor del recibo por el valor del simulador para que aparezca el valor del recibo real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celestecompromiso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304"/>
  <sheetViews>
    <sheetView showGridLines="0" tabSelected="1" zoomScale="85" zoomScaleNormal="85" zoomScaleSheetLayoutView="75" workbookViewId="0" topLeftCell="A1">
      <selection activeCell="A1" sqref="A1"/>
    </sheetView>
  </sheetViews>
  <sheetFormatPr defaultColWidth="11.421875" defaultRowHeight="12.75"/>
  <cols>
    <col min="1" max="1" width="9.8515625" style="3" customWidth="1"/>
    <col min="2" max="2" width="14.421875" style="3" customWidth="1"/>
    <col min="3" max="3" width="11.57421875" style="3" bestFit="1" customWidth="1"/>
    <col min="4" max="4" width="28.421875" style="3" customWidth="1"/>
    <col min="5" max="5" width="15.7109375" style="3" customWidth="1"/>
    <col min="6" max="6" width="16.28125" style="3" customWidth="1"/>
    <col min="7" max="7" width="18.140625" style="3" customWidth="1"/>
    <col min="8" max="8" width="13.8515625" style="3" customWidth="1"/>
    <col min="9" max="9" width="13.7109375" style="3" customWidth="1"/>
    <col min="10" max="10" width="27.7109375" style="3" customWidth="1"/>
    <col min="11" max="11" width="14.8515625" style="3" customWidth="1"/>
    <col min="12" max="12" width="15.57421875" style="3" customWidth="1"/>
    <col min="13" max="13" width="11.140625" style="3" customWidth="1"/>
    <col min="14" max="14" width="10.57421875" style="3" customWidth="1"/>
    <col min="15" max="15" width="11.421875" style="3" customWidth="1"/>
    <col min="16" max="16" width="11.57421875" style="3" bestFit="1" customWidth="1"/>
    <col min="17" max="17" width="7.00390625" style="3" bestFit="1" customWidth="1"/>
    <col min="18" max="18" width="11.8515625" style="3" customWidth="1"/>
    <col min="19" max="19" width="7.7109375" style="3" customWidth="1"/>
    <col min="20" max="20" width="8.421875" style="3" customWidth="1"/>
    <col min="21" max="21" width="7.140625" style="3" customWidth="1"/>
    <col min="22" max="22" width="16.00390625" style="3" customWidth="1"/>
    <col min="23" max="23" width="15.57421875" style="3" customWidth="1"/>
    <col min="24" max="16384" width="11.421875" style="3" customWidth="1"/>
  </cols>
  <sheetData>
    <row r="1" spans="1:11" ht="27.75" customHeight="1" thickBot="1">
      <c r="A1" s="328"/>
      <c r="B1" s="136" t="s">
        <v>514</v>
      </c>
      <c r="C1" s="36"/>
      <c r="D1" s="36"/>
      <c r="E1" s="329"/>
      <c r="F1" s="329"/>
      <c r="G1" s="330"/>
      <c r="H1" s="356"/>
      <c r="I1" s="330"/>
      <c r="J1" s="330"/>
      <c r="K1" s="340"/>
    </row>
    <row r="2" spans="1:11" ht="18.75" thickBot="1">
      <c r="A2" s="331"/>
      <c r="B2" s="373" t="s">
        <v>515</v>
      </c>
      <c r="C2" s="332"/>
      <c r="D2" s="333"/>
      <c r="E2" s="355"/>
      <c r="F2" s="355"/>
      <c r="G2" s="334"/>
      <c r="H2" s="335"/>
      <c r="I2" s="335"/>
      <c r="J2" s="335"/>
      <c r="K2" s="331"/>
    </row>
    <row r="3" spans="1:11" ht="18.75" thickBot="1">
      <c r="A3" s="336"/>
      <c r="B3" s="337"/>
      <c r="C3" s="338"/>
      <c r="D3" s="338"/>
      <c r="E3" s="338"/>
      <c r="F3" s="338"/>
      <c r="G3" s="336"/>
      <c r="H3" s="336"/>
      <c r="I3" s="336"/>
      <c r="J3" s="336"/>
      <c r="K3" s="339"/>
    </row>
    <row r="4" ht="16.5" thickBot="1">
      <c r="B4" s="12"/>
    </row>
    <row r="5" spans="2:7" ht="18.75" thickBot="1">
      <c r="B5" s="148" t="s">
        <v>65</v>
      </c>
      <c r="C5" s="55" t="s">
        <v>34</v>
      </c>
      <c r="D5" s="56"/>
      <c r="E5" s="148" t="s">
        <v>65</v>
      </c>
      <c r="F5" s="32"/>
      <c r="G5" s="32"/>
    </row>
    <row r="6" spans="3:4" ht="18">
      <c r="C6" s="149" t="s">
        <v>445</v>
      </c>
      <c r="D6" s="150"/>
    </row>
    <row r="7" spans="2:4" ht="18">
      <c r="B7" s="151"/>
      <c r="C7" s="149" t="s">
        <v>35</v>
      </c>
      <c r="D7" s="150"/>
    </row>
    <row r="8" spans="2:4" ht="18">
      <c r="B8" s="151"/>
      <c r="C8" s="149" t="s">
        <v>36</v>
      </c>
      <c r="D8" s="150"/>
    </row>
    <row r="9" spans="2:5" ht="18.75" thickBot="1">
      <c r="B9" s="148" t="s">
        <v>65</v>
      </c>
      <c r="C9" s="57" t="s">
        <v>444</v>
      </c>
      <c r="D9" s="152"/>
      <c r="E9" s="148" t="s">
        <v>65</v>
      </c>
    </row>
    <row r="10" ht="12.75"/>
    <row r="11" ht="12.75">
      <c r="A11" s="14"/>
    </row>
    <row r="12" ht="12.75">
      <c r="A12" s="30"/>
    </row>
    <row r="13" ht="12.75">
      <c r="A13" s="30"/>
    </row>
    <row r="14" ht="15.75">
      <c r="A14" s="12" t="s">
        <v>26</v>
      </c>
    </row>
    <row r="15" spans="1:5" ht="13.5" thickBot="1">
      <c r="A15" s="153"/>
      <c r="B15" s="153"/>
      <c r="C15" s="153"/>
      <c r="D15" s="376"/>
      <c r="E15" s="154"/>
    </row>
    <row r="16" spans="1:5" ht="21.75" customHeight="1" thickBot="1" thickTop="1">
      <c r="A16" s="155" t="s">
        <v>34</v>
      </c>
      <c r="B16" s="141"/>
      <c r="C16" s="385" t="s">
        <v>55</v>
      </c>
      <c r="D16" s="384" t="s">
        <v>55</v>
      </c>
      <c r="E16" s="156" t="s">
        <v>55</v>
      </c>
    </row>
    <row r="17" spans="1:5" ht="15.75" customHeight="1">
      <c r="A17" s="157"/>
      <c r="B17" s="158"/>
      <c r="C17" s="158"/>
      <c r="D17" s="376"/>
      <c r="E17" s="154"/>
    </row>
    <row r="18" spans="1:8" ht="15.75">
      <c r="A18" s="159" t="s">
        <v>446</v>
      </c>
      <c r="B18" s="23"/>
      <c r="C18" s="23"/>
      <c r="D18" s="23"/>
      <c r="E18" s="23"/>
      <c r="F18" s="23"/>
      <c r="G18" s="23"/>
      <c r="H18" s="23"/>
    </row>
    <row r="19" spans="1:8" ht="15.75">
      <c r="A19" s="139" t="s">
        <v>449</v>
      </c>
      <c r="B19" s="23"/>
      <c r="C19" s="23"/>
      <c r="D19" s="23"/>
      <c r="E19" s="23"/>
      <c r="F19" s="23"/>
      <c r="G19" s="23"/>
      <c r="H19" s="23"/>
    </row>
    <row r="20" spans="1:8" ht="15">
      <c r="A20" s="139"/>
      <c r="B20" s="23"/>
      <c r="C20" s="23"/>
      <c r="D20" s="23"/>
      <c r="E20" s="23"/>
      <c r="F20" s="23"/>
      <c r="G20" s="23"/>
      <c r="H20" s="23"/>
    </row>
    <row r="21" spans="1:8" ht="15.75">
      <c r="A21" s="139" t="s">
        <v>450</v>
      </c>
      <c r="B21" s="23"/>
      <c r="C21" s="23"/>
      <c r="D21" s="23"/>
      <c r="E21" s="23"/>
      <c r="F21" s="23"/>
      <c r="G21" s="23"/>
      <c r="H21" s="23"/>
    </row>
    <row r="22" spans="1:8" ht="15">
      <c r="A22" s="139"/>
      <c r="B22" s="23"/>
      <c r="C22" s="23"/>
      <c r="D22" s="23"/>
      <c r="E22" s="23"/>
      <c r="F22" s="23"/>
      <c r="G22" s="23"/>
      <c r="H22" s="23"/>
    </row>
    <row r="23" spans="1:8" ht="15">
      <c r="A23" s="139" t="s">
        <v>27</v>
      </c>
      <c r="B23" s="23"/>
      <c r="C23" s="23"/>
      <c r="D23" s="23"/>
      <c r="E23" s="23"/>
      <c r="F23" s="124"/>
      <c r="G23" s="23"/>
      <c r="H23" s="23"/>
    </row>
    <row r="24" spans="1:8" ht="15">
      <c r="A24" s="139" t="s">
        <v>28</v>
      </c>
      <c r="B24" s="23"/>
      <c r="C24" s="23"/>
      <c r="D24" s="23"/>
      <c r="E24" s="23"/>
      <c r="F24" s="23"/>
      <c r="G24" s="23"/>
      <c r="H24" s="23"/>
    </row>
    <row r="25" spans="1:8" ht="15">
      <c r="A25" s="139"/>
      <c r="B25" s="23"/>
      <c r="C25" s="23"/>
      <c r="D25" s="23"/>
      <c r="E25" s="23"/>
      <c r="F25" s="23"/>
      <c r="G25" s="23"/>
      <c r="H25" s="23"/>
    </row>
    <row r="26" spans="1:8" ht="15">
      <c r="A26" s="139" t="s">
        <v>516</v>
      </c>
      <c r="B26" s="23"/>
      <c r="C26" s="23"/>
      <c r="D26" s="23"/>
      <c r="E26" s="23"/>
      <c r="F26" s="23"/>
      <c r="G26" s="23"/>
      <c r="H26" s="23"/>
    </row>
    <row r="27" spans="1:8" ht="15.75">
      <c r="A27" s="139" t="s">
        <v>466</v>
      </c>
      <c r="B27" s="23"/>
      <c r="C27" s="23"/>
      <c r="D27" s="23"/>
      <c r="E27" s="23"/>
      <c r="F27" s="23"/>
      <c r="G27" s="23"/>
      <c r="H27" s="23"/>
    </row>
    <row r="28" spans="1:8" ht="14.25">
      <c r="A28" s="137"/>
      <c r="B28" s="23"/>
      <c r="C28" s="23"/>
      <c r="D28" s="23"/>
      <c r="E28" s="23"/>
      <c r="F28" s="23"/>
      <c r="G28" s="23"/>
      <c r="H28" s="23"/>
    </row>
    <row r="29" spans="1:8" ht="14.25">
      <c r="A29" s="137" t="s">
        <v>447</v>
      </c>
      <c r="B29" s="23"/>
      <c r="C29" s="23"/>
      <c r="D29" s="23"/>
      <c r="E29" s="23"/>
      <c r="F29" s="23"/>
      <c r="G29" s="23"/>
      <c r="H29" s="23"/>
    </row>
    <row r="30" spans="1:8" ht="14.25">
      <c r="A30" s="137" t="s">
        <v>517</v>
      </c>
      <c r="B30" s="23"/>
      <c r="C30" s="23"/>
      <c r="D30" s="23"/>
      <c r="E30" s="23"/>
      <c r="F30" s="23"/>
      <c r="G30" s="23"/>
      <c r="H30" s="23"/>
    </row>
    <row r="31" spans="1:8" ht="14.25">
      <c r="A31" s="137" t="s">
        <v>448</v>
      </c>
      <c r="B31" s="23"/>
      <c r="C31" s="23"/>
      <c r="D31" s="23"/>
      <c r="E31" s="23"/>
      <c r="F31" s="23"/>
      <c r="G31" s="23"/>
      <c r="H31" s="23"/>
    </row>
    <row r="32" spans="1:8" ht="15.75">
      <c r="A32" s="137"/>
      <c r="B32" s="138" t="s">
        <v>454</v>
      </c>
      <c r="C32" s="23"/>
      <c r="D32" s="23"/>
      <c r="E32" s="23"/>
      <c r="F32" s="23"/>
      <c r="G32" s="23"/>
      <c r="H32" s="23"/>
    </row>
    <row r="33" spans="1:8" ht="15.75">
      <c r="A33" s="137"/>
      <c r="B33" s="138"/>
      <c r="C33" s="23"/>
      <c r="D33" s="23"/>
      <c r="E33" s="23"/>
      <c r="F33" s="23"/>
      <c r="G33" s="23"/>
      <c r="H33" s="23"/>
    </row>
    <row r="34" spans="1:8" ht="12.75">
      <c r="A34" s="23" t="s">
        <v>59</v>
      </c>
      <c r="B34" s="23"/>
      <c r="C34" s="23"/>
      <c r="D34" s="23"/>
      <c r="E34" s="23"/>
      <c r="F34" s="23"/>
      <c r="G34" s="23"/>
      <c r="H34" s="23"/>
    </row>
    <row r="35" spans="1:8" ht="12.75">
      <c r="A35" s="23" t="s">
        <v>60</v>
      </c>
      <c r="B35" s="23"/>
      <c r="C35" s="23"/>
      <c r="D35" s="23"/>
      <c r="E35" s="23"/>
      <c r="F35" s="23"/>
      <c r="G35" s="23"/>
      <c r="H35" s="23"/>
    </row>
    <row r="36" spans="1:8" ht="12.75">
      <c r="A36" s="179" t="s">
        <v>467</v>
      </c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 t="s">
        <v>518</v>
      </c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 t="s">
        <v>58</v>
      </c>
      <c r="B40" s="23"/>
      <c r="C40" s="23"/>
      <c r="D40" s="23"/>
      <c r="E40" s="23"/>
      <c r="F40" s="23"/>
      <c r="G40" s="23"/>
      <c r="H40" s="23"/>
    </row>
    <row r="41" spans="1:8" ht="12.75">
      <c r="A41" s="23" t="s">
        <v>519</v>
      </c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5.75">
      <c r="A43" s="160" t="s">
        <v>70</v>
      </c>
      <c r="B43" s="23"/>
      <c r="C43" s="23"/>
      <c r="D43" s="23"/>
      <c r="E43" s="23"/>
      <c r="F43" s="23"/>
      <c r="G43" s="23"/>
      <c r="H43" s="23"/>
    </row>
    <row r="44" spans="1:8" ht="12.75">
      <c r="A44" s="23" t="s">
        <v>71</v>
      </c>
      <c r="B44" s="23"/>
      <c r="C44" s="23"/>
      <c r="D44" s="23"/>
      <c r="E44" s="23"/>
      <c r="F44" s="23"/>
      <c r="G44" s="23"/>
      <c r="H44" s="23"/>
    </row>
    <row r="45" spans="1:8" ht="12.75">
      <c r="A45" s="23" t="s">
        <v>68</v>
      </c>
      <c r="B45" s="23"/>
      <c r="C45" s="23"/>
      <c r="D45" s="23"/>
      <c r="E45" s="23"/>
      <c r="F45" s="23"/>
      <c r="G45" s="23"/>
      <c r="H45" s="23"/>
    </row>
    <row r="46" spans="1:8" ht="12.75">
      <c r="A46" s="23" t="s">
        <v>73</v>
      </c>
      <c r="B46" s="23"/>
      <c r="C46" s="23"/>
      <c r="D46" s="23"/>
      <c r="E46" s="23"/>
      <c r="F46" s="23"/>
      <c r="G46" s="23"/>
      <c r="H46" s="23"/>
    </row>
    <row r="47" spans="1:8" ht="12.75">
      <c r="A47" s="23" t="s">
        <v>69</v>
      </c>
      <c r="B47" s="23"/>
      <c r="C47" s="23"/>
      <c r="D47" s="23"/>
      <c r="E47" s="23"/>
      <c r="F47" s="23"/>
      <c r="G47" s="23"/>
      <c r="H47" s="23"/>
    </row>
    <row r="48" spans="2:8" ht="12.75">
      <c r="B48" s="23"/>
      <c r="C48" s="23"/>
      <c r="D48" s="23"/>
      <c r="E48" s="23"/>
      <c r="F48" s="23"/>
      <c r="G48" s="23"/>
      <c r="H48" s="23"/>
    </row>
    <row r="49" spans="2:8" s="326" customFormat="1" ht="15">
      <c r="B49" s="327"/>
      <c r="C49" s="327"/>
      <c r="D49" s="327"/>
      <c r="E49" s="327"/>
      <c r="F49" s="327"/>
      <c r="G49" s="327"/>
      <c r="H49" s="327"/>
    </row>
    <row r="50" spans="2:8" ht="12.75">
      <c r="B50" s="23"/>
      <c r="C50" s="23"/>
      <c r="D50" s="23"/>
      <c r="E50" s="23"/>
      <c r="F50" s="23"/>
      <c r="G50" s="23"/>
      <c r="H50" s="23"/>
    </row>
    <row r="51" spans="1:8" ht="12.75">
      <c r="A51" s="23" t="s">
        <v>520</v>
      </c>
      <c r="B51" s="23"/>
      <c r="C51" s="23"/>
      <c r="D51" s="23"/>
      <c r="E51" s="23"/>
      <c r="F51" s="23"/>
      <c r="G51" s="23"/>
      <c r="H51" s="23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161" t="s">
        <v>29</v>
      </c>
      <c r="B53" s="161"/>
      <c r="C53" s="161"/>
      <c r="D53" s="145"/>
      <c r="E53" s="23"/>
      <c r="F53" s="23"/>
      <c r="G53" s="23"/>
      <c r="H53" s="23"/>
    </row>
    <row r="54" spans="1:8" ht="12.75">
      <c r="A54" s="161" t="s">
        <v>56</v>
      </c>
      <c r="B54" s="161"/>
      <c r="C54" s="161"/>
      <c r="D54" s="145"/>
      <c r="E54" s="23"/>
      <c r="F54" s="23"/>
      <c r="G54" s="23"/>
      <c r="H54" s="23"/>
    </row>
    <row r="55" spans="1:4" ht="12.75">
      <c r="A55" s="161" t="s">
        <v>30</v>
      </c>
      <c r="B55" s="161"/>
      <c r="C55" s="161"/>
      <c r="D55" s="145"/>
    </row>
    <row r="56" spans="1:8" ht="12.75">
      <c r="A56" s="161" t="s">
        <v>439</v>
      </c>
      <c r="B56" s="161"/>
      <c r="C56" s="161"/>
      <c r="D56" s="145"/>
      <c r="E56" s="23"/>
      <c r="F56" s="23"/>
      <c r="G56" s="23"/>
      <c r="H56" s="23"/>
    </row>
    <row r="57" spans="1:8" ht="12.75">
      <c r="A57" s="374" t="s">
        <v>513</v>
      </c>
      <c r="B57" s="161"/>
      <c r="C57" s="161"/>
      <c r="D57" s="162"/>
      <c r="E57" s="23"/>
      <c r="F57" s="23"/>
      <c r="G57" s="23"/>
      <c r="H57" s="23"/>
    </row>
    <row r="58" spans="1:8" ht="12.75">
      <c r="A58" s="374" t="s">
        <v>72</v>
      </c>
      <c r="B58" s="161"/>
      <c r="C58" s="161"/>
      <c r="D58" s="162"/>
      <c r="H58" s="23"/>
    </row>
    <row r="59" spans="1:8" ht="12.75">
      <c r="A59" s="374" t="s">
        <v>505</v>
      </c>
      <c r="B59" s="161"/>
      <c r="C59" s="161"/>
      <c r="D59" s="162"/>
      <c r="H59" s="23"/>
    </row>
    <row r="60" ht="12" customHeight="1">
      <c r="H60" s="163"/>
    </row>
    <row r="61" spans="8:22" ht="12" customHeight="1" hidden="1">
      <c r="H61" s="163"/>
      <c r="I61" s="164" t="s">
        <v>33</v>
      </c>
      <c r="J61" s="164"/>
      <c r="K61" s="165" t="s">
        <v>472</v>
      </c>
      <c r="L61" s="341">
        <v>5</v>
      </c>
      <c r="M61" s="346" t="s">
        <v>498</v>
      </c>
      <c r="N61" s="346" t="s">
        <v>499</v>
      </c>
      <c r="O61" s="346" t="s">
        <v>500</v>
      </c>
      <c r="P61" s="346" t="s">
        <v>501</v>
      </c>
      <c r="Q61" s="346" t="s">
        <v>502</v>
      </c>
      <c r="R61" s="346" t="s">
        <v>504</v>
      </c>
      <c r="S61" s="346">
        <v>1</v>
      </c>
      <c r="T61" s="346">
        <v>2</v>
      </c>
      <c r="U61" s="346">
        <v>3</v>
      </c>
      <c r="V61" s="346">
        <v>4</v>
      </c>
    </row>
    <row r="62" spans="8:21" ht="12" customHeight="1" hidden="1" thickBot="1">
      <c r="H62" s="163"/>
      <c r="I62" s="164"/>
      <c r="J62" s="164"/>
      <c r="K62" s="165"/>
      <c r="L62" s="322"/>
      <c r="M62" s="3" t="s">
        <v>506</v>
      </c>
      <c r="N62" s="318" t="s">
        <v>507</v>
      </c>
      <c r="O62" s="318" t="s">
        <v>508</v>
      </c>
      <c r="P62" s="318" t="s">
        <v>510</v>
      </c>
      <c r="Q62" s="318" t="s">
        <v>509</v>
      </c>
      <c r="R62" s="318" t="s">
        <v>503</v>
      </c>
      <c r="S62" s="318"/>
      <c r="T62" s="318"/>
      <c r="U62" s="318"/>
    </row>
    <row r="63" spans="3:13" ht="12" customHeight="1" hidden="1" thickBot="1">
      <c r="C63" s="105" t="s">
        <v>62</v>
      </c>
      <c r="D63" s="106"/>
      <c r="F63" s="3" t="s">
        <v>463</v>
      </c>
      <c r="G63" s="4"/>
      <c r="I63" s="64" t="s">
        <v>0</v>
      </c>
      <c r="J63" s="65" t="s">
        <v>67</v>
      </c>
      <c r="K63" s="66" t="s">
        <v>474</v>
      </c>
      <c r="L63" s="323"/>
      <c r="M63" s="321"/>
    </row>
    <row r="64" spans="3:24" ht="12" customHeight="1" hidden="1" thickBot="1">
      <c r="C64" s="107" t="s">
        <v>6</v>
      </c>
      <c r="D64" s="108">
        <v>0.2725</v>
      </c>
      <c r="F64" s="5" t="s">
        <v>20</v>
      </c>
      <c r="G64" s="34">
        <v>0.3141</v>
      </c>
      <c r="I64" s="93">
        <v>0</v>
      </c>
      <c r="J64" s="60">
        <v>0</v>
      </c>
      <c r="K64" s="25">
        <f>J64*1.5</f>
        <v>0</v>
      </c>
      <c r="L64" s="324">
        <f>IF(puntosproljor&lt;620,V64,R64)</f>
        <v>0</v>
      </c>
      <c r="M64" s="207">
        <v>0</v>
      </c>
      <c r="N64" s="342">
        <v>0</v>
      </c>
      <c r="O64" s="344">
        <v>0</v>
      </c>
      <c r="P64" s="347">
        <v>0</v>
      </c>
      <c r="Q64" s="353">
        <v>0</v>
      </c>
      <c r="R64" s="103">
        <v>0</v>
      </c>
      <c r="S64" s="354">
        <f>IF(PUNTOSbasicos&lt;1170,M64,N64)</f>
        <v>0</v>
      </c>
      <c r="T64" s="354">
        <f>IF(PUNTOSbasicos&lt;1401,S64,O64)</f>
        <v>0</v>
      </c>
      <c r="U64" s="354">
        <f>IF(PUNTOSbasicos&lt;1943,T64,P64)</f>
        <v>0</v>
      </c>
      <c r="V64" s="354">
        <f>IF(PUNTOSbasicos&lt;=2220,U64,Q64)</f>
        <v>0</v>
      </c>
      <c r="W64" s="3" t="s">
        <v>473</v>
      </c>
      <c r="X64" s="4"/>
    </row>
    <row r="65" spans="3:24" ht="12" customHeight="1" hidden="1" thickBot="1">
      <c r="C65" s="105"/>
      <c r="D65" s="105"/>
      <c r="G65" s="6"/>
      <c r="I65" s="92">
        <v>0.1</v>
      </c>
      <c r="J65" s="61">
        <v>0</v>
      </c>
      <c r="K65" s="25">
        <f aca="true" t="shared" si="0" ref="K65:K75">J65*1.5</f>
        <v>0</v>
      </c>
      <c r="L65" s="324">
        <f>IF(puntosproljor&lt;620,V65,R65)</f>
        <v>0</v>
      </c>
      <c r="M65" s="207">
        <v>0</v>
      </c>
      <c r="N65" s="342">
        <v>0</v>
      </c>
      <c r="O65" s="344">
        <v>0</v>
      </c>
      <c r="P65" s="347">
        <v>0</v>
      </c>
      <c r="Q65" s="353">
        <v>0</v>
      </c>
      <c r="R65" s="103">
        <v>0</v>
      </c>
      <c r="S65" s="354">
        <f aca="true" t="shared" si="1" ref="S65:S75">IF(PUNTOSbasicos&lt;1170,M65,N65)</f>
        <v>0</v>
      </c>
      <c r="T65" s="354">
        <f aca="true" t="shared" si="2" ref="T65:T75">IF(PUNTOSbasicos&lt;1401,S65,O65)</f>
        <v>0</v>
      </c>
      <c r="U65" s="354">
        <f aca="true" t="shared" si="3" ref="U65:U75">IF(PUNTOSbasicos&lt;1943,T65,P65)</f>
        <v>0</v>
      </c>
      <c r="V65" s="354">
        <f aca="true" t="shared" si="4" ref="V65:V75">IF(PUNTOSbasicos&lt;=2220,U65,Q65)</f>
        <v>0</v>
      </c>
      <c r="W65" s="350" t="s">
        <v>475</v>
      </c>
      <c r="X65" s="34">
        <v>0.4543</v>
      </c>
    </row>
    <row r="66" spans="3:24" ht="12" customHeight="1" hidden="1" thickBot="1">
      <c r="C66" s="105" t="s">
        <v>21</v>
      </c>
      <c r="D66" s="105"/>
      <c r="F66" s="3" t="s">
        <v>61</v>
      </c>
      <c r="G66" s="15"/>
      <c r="I66" s="94">
        <v>0.15</v>
      </c>
      <c r="J66" s="62">
        <v>58</v>
      </c>
      <c r="K66" s="302">
        <f t="shared" si="0"/>
        <v>87</v>
      </c>
      <c r="L66" s="324">
        <f>IF(puntosproljor&lt;620,V66,R66)</f>
        <v>160</v>
      </c>
      <c r="M66" s="207">
        <v>100</v>
      </c>
      <c r="N66" s="343">
        <v>160</v>
      </c>
      <c r="O66" s="345">
        <v>113</v>
      </c>
      <c r="P66" s="348">
        <v>100</v>
      </c>
      <c r="Q66" s="353">
        <v>0</v>
      </c>
      <c r="R66" s="103">
        <v>140</v>
      </c>
      <c r="S66" s="354">
        <f t="shared" si="1"/>
        <v>160</v>
      </c>
      <c r="T66" s="354">
        <f t="shared" si="2"/>
        <v>160</v>
      </c>
      <c r="U66" s="354">
        <f t="shared" si="3"/>
        <v>160</v>
      </c>
      <c r="V66" s="354">
        <f t="shared" si="4"/>
        <v>160</v>
      </c>
      <c r="X66" s="6"/>
    </row>
    <row r="67" spans="3:24" ht="12" customHeight="1" hidden="1" thickBot="1">
      <c r="C67" s="109" t="s">
        <v>24</v>
      </c>
      <c r="D67" s="110">
        <v>50</v>
      </c>
      <c r="F67" s="7" t="s">
        <v>48</v>
      </c>
      <c r="G67" s="16">
        <v>25</v>
      </c>
      <c r="H67" s="14"/>
      <c r="I67" s="94">
        <v>0.3</v>
      </c>
      <c r="J67" s="62">
        <v>58</v>
      </c>
      <c r="K67" s="302">
        <f t="shared" si="0"/>
        <v>87</v>
      </c>
      <c r="L67" s="324">
        <f aca="true" t="shared" si="5" ref="L67:L75">IF(puntosproljor&lt;620,V67,R67)</f>
        <v>160</v>
      </c>
      <c r="M67" s="207">
        <v>115</v>
      </c>
      <c r="N67" s="343">
        <v>160</v>
      </c>
      <c r="O67" s="345">
        <v>113</v>
      </c>
      <c r="P67" s="348">
        <v>100</v>
      </c>
      <c r="Q67" s="353">
        <v>0</v>
      </c>
      <c r="R67" s="103">
        <v>270</v>
      </c>
      <c r="S67" s="354">
        <f t="shared" si="1"/>
        <v>160</v>
      </c>
      <c r="T67" s="354">
        <f t="shared" si="2"/>
        <v>160</v>
      </c>
      <c r="U67" s="354">
        <f t="shared" si="3"/>
        <v>160</v>
      </c>
      <c r="V67" s="354">
        <f t="shared" si="4"/>
        <v>160</v>
      </c>
      <c r="W67" s="3" t="s">
        <v>61</v>
      </c>
      <c r="X67" s="15"/>
    </row>
    <row r="68" spans="3:24" ht="12" customHeight="1" hidden="1" thickBot="1">
      <c r="C68" s="111" t="s">
        <v>7</v>
      </c>
      <c r="D68" s="112">
        <v>86.04</v>
      </c>
      <c r="F68" s="8" t="s">
        <v>491</v>
      </c>
      <c r="G68" s="17">
        <v>86.04</v>
      </c>
      <c r="H68" s="14"/>
      <c r="I68" s="94">
        <v>0.4</v>
      </c>
      <c r="J68" s="62">
        <v>58</v>
      </c>
      <c r="K68" s="302">
        <f t="shared" si="0"/>
        <v>87</v>
      </c>
      <c r="L68" s="324">
        <f t="shared" si="5"/>
        <v>170</v>
      </c>
      <c r="M68" s="207">
        <v>130</v>
      </c>
      <c r="N68" s="343">
        <v>170</v>
      </c>
      <c r="O68" s="345">
        <v>120</v>
      </c>
      <c r="P68" s="348">
        <v>100</v>
      </c>
      <c r="Q68" s="353">
        <v>60</v>
      </c>
      <c r="R68" s="103">
        <v>320</v>
      </c>
      <c r="S68" s="354">
        <f t="shared" si="1"/>
        <v>170</v>
      </c>
      <c r="T68" s="354">
        <f t="shared" si="2"/>
        <v>170</v>
      </c>
      <c r="U68" s="354">
        <f t="shared" si="3"/>
        <v>170</v>
      </c>
      <c r="V68" s="354">
        <f t="shared" si="4"/>
        <v>170</v>
      </c>
      <c r="W68" s="351" t="s">
        <v>476</v>
      </c>
      <c r="X68" s="16">
        <v>0</v>
      </c>
    </row>
    <row r="69" spans="3:24" ht="12" customHeight="1" hidden="1" thickBot="1">
      <c r="C69" s="111" t="s">
        <v>41</v>
      </c>
      <c r="D69" s="113" t="s">
        <v>32</v>
      </c>
      <c r="F69" s="8" t="s">
        <v>42</v>
      </c>
      <c r="G69" s="35" t="s">
        <v>32</v>
      </c>
      <c r="H69" s="37"/>
      <c r="I69" s="94">
        <v>0.5</v>
      </c>
      <c r="J69" s="62">
        <v>68</v>
      </c>
      <c r="K69" s="302">
        <f t="shared" si="0"/>
        <v>102</v>
      </c>
      <c r="L69" s="324">
        <f t="shared" si="5"/>
        <v>170</v>
      </c>
      <c r="M69" s="207">
        <v>150</v>
      </c>
      <c r="N69" s="343">
        <v>170</v>
      </c>
      <c r="O69" s="320">
        <v>120</v>
      </c>
      <c r="P69" s="348">
        <v>100</v>
      </c>
      <c r="Q69" s="353">
        <v>60</v>
      </c>
      <c r="R69" s="103">
        <v>355</v>
      </c>
      <c r="S69" s="354">
        <f t="shared" si="1"/>
        <v>170</v>
      </c>
      <c r="T69" s="354">
        <f t="shared" si="2"/>
        <v>170</v>
      </c>
      <c r="U69" s="354">
        <f t="shared" si="3"/>
        <v>170</v>
      </c>
      <c r="V69" s="354">
        <f t="shared" si="4"/>
        <v>170</v>
      </c>
      <c r="W69" s="41" t="s">
        <v>477</v>
      </c>
      <c r="X69" s="17">
        <v>0</v>
      </c>
    </row>
    <row r="70" spans="3:24" ht="12" customHeight="1" hidden="1" thickBot="1">
      <c r="C70" s="111" t="s">
        <v>8</v>
      </c>
      <c r="D70" s="112">
        <v>0.32</v>
      </c>
      <c r="F70" s="8" t="s">
        <v>49</v>
      </c>
      <c r="G70" s="17">
        <v>0.37</v>
      </c>
      <c r="H70" s="58" t="s">
        <v>66</v>
      </c>
      <c r="I70" s="94">
        <v>0.6</v>
      </c>
      <c r="J70" s="62">
        <v>74</v>
      </c>
      <c r="K70" s="302">
        <f t="shared" si="0"/>
        <v>111</v>
      </c>
      <c r="L70" s="324">
        <f t="shared" si="5"/>
        <v>180</v>
      </c>
      <c r="M70" s="207">
        <v>180</v>
      </c>
      <c r="N70" s="343">
        <v>180</v>
      </c>
      <c r="O70" s="320">
        <v>123</v>
      </c>
      <c r="P70" s="348">
        <v>110</v>
      </c>
      <c r="Q70" s="353">
        <v>80</v>
      </c>
      <c r="R70" s="103">
        <v>370</v>
      </c>
      <c r="S70" s="354">
        <f t="shared" si="1"/>
        <v>180</v>
      </c>
      <c r="T70" s="354">
        <f t="shared" si="2"/>
        <v>180</v>
      </c>
      <c r="U70" s="354">
        <f t="shared" si="3"/>
        <v>180</v>
      </c>
      <c r="V70" s="354">
        <f t="shared" si="4"/>
        <v>180</v>
      </c>
      <c r="W70" s="41" t="s">
        <v>478</v>
      </c>
      <c r="X70" s="35" t="s">
        <v>482</v>
      </c>
    </row>
    <row r="71" spans="3:24" ht="12" customHeight="1" hidden="1" thickBot="1">
      <c r="C71" s="114" t="s">
        <v>25</v>
      </c>
      <c r="D71" s="115">
        <v>0.0411946</v>
      </c>
      <c r="F71" s="28" t="s">
        <v>483</v>
      </c>
      <c r="G71" s="33">
        <v>25</v>
      </c>
      <c r="H71" s="14"/>
      <c r="I71" s="94">
        <v>0.7</v>
      </c>
      <c r="J71" s="62">
        <v>74</v>
      </c>
      <c r="K71" s="302">
        <f t="shared" si="0"/>
        <v>111</v>
      </c>
      <c r="L71" s="324">
        <f t="shared" si="5"/>
        <v>205</v>
      </c>
      <c r="M71" s="207">
        <v>205</v>
      </c>
      <c r="N71" s="343">
        <v>205</v>
      </c>
      <c r="O71" s="320">
        <v>150</v>
      </c>
      <c r="P71" s="348">
        <v>110</v>
      </c>
      <c r="Q71" s="353">
        <v>80</v>
      </c>
      <c r="R71" s="103">
        <v>385</v>
      </c>
      <c r="S71" s="354">
        <f t="shared" si="1"/>
        <v>205</v>
      </c>
      <c r="T71" s="354">
        <f t="shared" si="2"/>
        <v>205</v>
      </c>
      <c r="U71" s="354">
        <f t="shared" si="3"/>
        <v>205</v>
      </c>
      <c r="V71" s="354">
        <f t="shared" si="4"/>
        <v>205</v>
      </c>
      <c r="W71" s="41" t="s">
        <v>479</v>
      </c>
      <c r="X71" s="17">
        <v>0.55</v>
      </c>
    </row>
    <row r="72" spans="3:24" ht="12" customHeight="1" hidden="1" thickBot="1">
      <c r="C72" s="116" t="s">
        <v>39</v>
      </c>
      <c r="D72" s="117">
        <v>700</v>
      </c>
      <c r="F72" s="9" t="s">
        <v>40</v>
      </c>
      <c r="G72" s="18">
        <v>850</v>
      </c>
      <c r="H72" s="14"/>
      <c r="I72" s="94">
        <v>0.8</v>
      </c>
      <c r="J72" s="62">
        <v>80</v>
      </c>
      <c r="K72" s="302">
        <f t="shared" si="0"/>
        <v>120</v>
      </c>
      <c r="L72" s="324">
        <f t="shared" si="5"/>
        <v>315</v>
      </c>
      <c r="M72" s="207">
        <v>265</v>
      </c>
      <c r="N72" s="319">
        <v>315</v>
      </c>
      <c r="O72" s="320">
        <v>260</v>
      </c>
      <c r="P72" s="349">
        <v>200</v>
      </c>
      <c r="Q72" s="103">
        <v>100</v>
      </c>
      <c r="R72" s="103">
        <v>395</v>
      </c>
      <c r="S72" s="354">
        <f t="shared" si="1"/>
        <v>315</v>
      </c>
      <c r="T72" s="354">
        <f t="shared" si="2"/>
        <v>315</v>
      </c>
      <c r="U72" s="354">
        <f t="shared" si="3"/>
        <v>315</v>
      </c>
      <c r="V72" s="354">
        <f t="shared" si="4"/>
        <v>315</v>
      </c>
      <c r="W72" s="27" t="s">
        <v>484</v>
      </c>
      <c r="X72" s="33">
        <v>0</v>
      </c>
    </row>
    <row r="73" spans="3:24" ht="12" customHeight="1" hidden="1" thickBot="1">
      <c r="C73" s="102" t="s">
        <v>51</v>
      </c>
      <c r="D73" s="118">
        <v>850</v>
      </c>
      <c r="E73" s="3" t="s">
        <v>54</v>
      </c>
      <c r="F73" s="27" t="s">
        <v>52</v>
      </c>
      <c r="G73" s="29">
        <v>850</v>
      </c>
      <c r="H73" s="31" t="s">
        <v>53</v>
      </c>
      <c r="I73" s="94">
        <v>1</v>
      </c>
      <c r="J73" s="62">
        <v>80</v>
      </c>
      <c r="K73" s="302">
        <f t="shared" si="0"/>
        <v>120</v>
      </c>
      <c r="L73" s="324">
        <f t="shared" si="5"/>
        <v>330</v>
      </c>
      <c r="M73" s="207">
        <v>355</v>
      </c>
      <c r="N73" s="319">
        <v>330</v>
      </c>
      <c r="O73" s="320">
        <v>250</v>
      </c>
      <c r="P73" s="349">
        <v>230</v>
      </c>
      <c r="Q73" s="103">
        <v>100</v>
      </c>
      <c r="R73" s="103">
        <v>410</v>
      </c>
      <c r="S73" s="354">
        <f t="shared" si="1"/>
        <v>330</v>
      </c>
      <c r="T73" s="354">
        <f t="shared" si="2"/>
        <v>330</v>
      </c>
      <c r="U73" s="354">
        <f t="shared" si="3"/>
        <v>330</v>
      </c>
      <c r="V73" s="354">
        <f t="shared" si="4"/>
        <v>330</v>
      </c>
      <c r="W73" s="352" t="s">
        <v>480</v>
      </c>
      <c r="X73" s="18">
        <f>IF(puntosproljor&lt;620,X74,salminjorcom)</f>
        <v>1040</v>
      </c>
    </row>
    <row r="74" spans="3:24" ht="12" customHeight="1" hidden="1" thickBot="1">
      <c r="C74" s="105"/>
      <c r="D74" s="105"/>
      <c r="G74" s="6"/>
      <c r="H74" s="14"/>
      <c r="I74" s="94">
        <v>1.1</v>
      </c>
      <c r="J74" s="62">
        <v>84</v>
      </c>
      <c r="K74" s="302">
        <f t="shared" si="0"/>
        <v>126</v>
      </c>
      <c r="L74" s="324">
        <f t="shared" si="5"/>
        <v>350</v>
      </c>
      <c r="M74" s="207">
        <v>415</v>
      </c>
      <c r="N74" s="319">
        <v>350</v>
      </c>
      <c r="O74" s="320">
        <v>250</v>
      </c>
      <c r="P74" s="349">
        <v>240</v>
      </c>
      <c r="Q74" s="103">
        <v>110</v>
      </c>
      <c r="R74" s="103">
        <v>425</v>
      </c>
      <c r="S74" s="354">
        <f t="shared" si="1"/>
        <v>350</v>
      </c>
      <c r="T74" s="354">
        <f t="shared" si="2"/>
        <v>350</v>
      </c>
      <c r="U74" s="354">
        <f t="shared" si="3"/>
        <v>350</v>
      </c>
      <c r="V74" s="354">
        <f t="shared" si="4"/>
        <v>350</v>
      </c>
      <c r="W74" s="27" t="s">
        <v>494</v>
      </c>
      <c r="X74" s="30">
        <v>1040</v>
      </c>
    </row>
    <row r="75" spans="3:24" ht="12" customHeight="1" hidden="1" thickBot="1">
      <c r="C75" s="105" t="s">
        <v>22</v>
      </c>
      <c r="D75" s="105"/>
      <c r="F75" s="3" t="s">
        <v>63</v>
      </c>
      <c r="G75" s="6"/>
      <c r="H75" s="14"/>
      <c r="I75" s="95">
        <v>1.2</v>
      </c>
      <c r="J75" s="63">
        <v>84</v>
      </c>
      <c r="K75" s="302">
        <f t="shared" si="0"/>
        <v>126</v>
      </c>
      <c r="L75" s="324">
        <f t="shared" si="5"/>
        <v>400</v>
      </c>
      <c r="M75" s="207">
        <v>430</v>
      </c>
      <c r="N75" s="319">
        <v>400</v>
      </c>
      <c r="O75" s="320">
        <v>255</v>
      </c>
      <c r="P75" s="349">
        <v>250</v>
      </c>
      <c r="Q75" s="103">
        <v>110</v>
      </c>
      <c r="R75" s="103">
        <v>430</v>
      </c>
      <c r="S75" s="354">
        <f t="shared" si="1"/>
        <v>400</v>
      </c>
      <c r="T75" s="354">
        <f t="shared" si="2"/>
        <v>400</v>
      </c>
      <c r="U75" s="354">
        <f t="shared" si="3"/>
        <v>400</v>
      </c>
      <c r="V75" s="354">
        <f t="shared" si="4"/>
        <v>400</v>
      </c>
      <c r="W75" s="27" t="s">
        <v>481</v>
      </c>
      <c r="X75" s="29">
        <v>1320</v>
      </c>
    </row>
    <row r="76" spans="3:24" ht="12" customHeight="1" hidden="1">
      <c r="C76" s="109" t="s">
        <v>13</v>
      </c>
      <c r="D76" s="110">
        <v>3.528</v>
      </c>
      <c r="F76" s="7" t="s">
        <v>47</v>
      </c>
      <c r="G76" s="16">
        <v>3.528</v>
      </c>
      <c r="H76" s="14"/>
      <c r="M76" s="14"/>
      <c r="X76" s="6"/>
    </row>
    <row r="77" spans="3:24" ht="12" customHeight="1" hidden="1" thickBot="1">
      <c r="C77" s="119" t="s">
        <v>14</v>
      </c>
      <c r="D77" s="112">
        <v>2.6666</v>
      </c>
      <c r="F77" s="10" t="s">
        <v>492</v>
      </c>
      <c r="G77" s="33">
        <v>1.0416</v>
      </c>
      <c r="H77" s="14"/>
      <c r="I77" s="59"/>
      <c r="M77" s="14"/>
      <c r="W77" s="3" t="s">
        <v>495</v>
      </c>
      <c r="X77" s="6"/>
    </row>
    <row r="78" spans="3:24" ht="12" customHeight="1" hidden="1" thickBot="1">
      <c r="C78" s="119" t="s">
        <v>37</v>
      </c>
      <c r="D78" s="112">
        <v>1.8</v>
      </c>
      <c r="F78" s="10" t="s">
        <v>50</v>
      </c>
      <c r="G78" s="33">
        <v>2.7</v>
      </c>
      <c r="H78" s="14" t="s">
        <v>31</v>
      </c>
      <c r="I78" s="20"/>
      <c r="J78" s="22"/>
      <c r="K78" s="14"/>
      <c r="L78" s="14"/>
      <c r="M78" s="14"/>
      <c r="W78" s="7" t="s">
        <v>487</v>
      </c>
      <c r="X78" s="16">
        <v>0</v>
      </c>
    </row>
    <row r="79" spans="3:24" ht="12" customHeight="1" hidden="1" thickBot="1">
      <c r="C79" s="120" t="s">
        <v>15</v>
      </c>
      <c r="D79" s="121">
        <v>2.083333</v>
      </c>
      <c r="F79" s="11" t="s">
        <v>46</v>
      </c>
      <c r="G79" s="19">
        <v>1.0416</v>
      </c>
      <c r="H79" s="14"/>
      <c r="I79" s="133" t="s">
        <v>440</v>
      </c>
      <c r="J79" s="317"/>
      <c r="K79" s="14"/>
      <c r="L79" s="14"/>
      <c r="M79" s="14"/>
      <c r="W79" s="10" t="s">
        <v>485</v>
      </c>
      <c r="X79" s="33">
        <v>0</v>
      </c>
    </row>
    <row r="80" spans="3:24" ht="12" customHeight="1" hidden="1" thickBot="1">
      <c r="C80" s="105"/>
      <c r="D80" s="105"/>
      <c r="G80" s="6"/>
      <c r="H80" s="14"/>
      <c r="I80" s="135" t="s">
        <v>441</v>
      </c>
      <c r="J80" s="134" t="s">
        <v>442</v>
      </c>
      <c r="K80" s="14"/>
      <c r="L80" s="14"/>
      <c r="M80" s="14"/>
      <c r="W80" s="10" t="s">
        <v>496</v>
      </c>
      <c r="X80" s="33">
        <v>8.1</v>
      </c>
    </row>
    <row r="81" spans="3:24" ht="12" customHeight="1" hidden="1" thickBot="1">
      <c r="C81" s="105" t="s">
        <v>23</v>
      </c>
      <c r="D81" s="105"/>
      <c r="F81" s="3" t="s">
        <v>64</v>
      </c>
      <c r="G81" s="6"/>
      <c r="H81" s="14"/>
      <c r="I81" s="129">
        <v>0</v>
      </c>
      <c r="J81" s="127">
        <v>0</v>
      </c>
      <c r="K81" s="14"/>
      <c r="L81" s="14"/>
      <c r="M81" s="14"/>
      <c r="W81" s="11" t="s">
        <v>497</v>
      </c>
      <c r="X81" s="19">
        <v>0</v>
      </c>
    </row>
    <row r="82" spans="3:24" ht="12" customHeight="1" hidden="1">
      <c r="C82" s="109" t="s">
        <v>17</v>
      </c>
      <c r="D82" s="110">
        <v>2.51</v>
      </c>
      <c r="F82" s="7" t="s">
        <v>45</v>
      </c>
      <c r="G82" s="16">
        <v>2.51</v>
      </c>
      <c r="H82" s="14"/>
      <c r="I82" s="130">
        <v>1</v>
      </c>
      <c r="J82" s="128">
        <v>0.1</v>
      </c>
      <c r="K82" s="14"/>
      <c r="L82" s="14"/>
      <c r="M82" s="14"/>
      <c r="X82" s="6"/>
    </row>
    <row r="83" spans="3:24" ht="12" customHeight="1" hidden="1" thickBot="1">
      <c r="C83" s="119" t="s">
        <v>18</v>
      </c>
      <c r="D83" s="112">
        <v>3.58</v>
      </c>
      <c r="F83" s="10" t="s">
        <v>493</v>
      </c>
      <c r="G83" s="33">
        <v>1.0416</v>
      </c>
      <c r="H83" s="14"/>
      <c r="I83" s="130">
        <v>2</v>
      </c>
      <c r="J83" s="128">
        <v>0.15</v>
      </c>
      <c r="K83" s="14"/>
      <c r="L83" s="14"/>
      <c r="M83" s="14"/>
      <c r="W83" s="3" t="s">
        <v>64</v>
      </c>
      <c r="X83" s="6"/>
    </row>
    <row r="84" spans="3:24" ht="12" customHeight="1" hidden="1">
      <c r="C84" s="119" t="s">
        <v>38</v>
      </c>
      <c r="D84" s="112">
        <v>1.8</v>
      </c>
      <c r="F84" s="10" t="s">
        <v>57</v>
      </c>
      <c r="G84" s="33">
        <v>2.7</v>
      </c>
      <c r="H84" s="14" t="s">
        <v>31</v>
      </c>
      <c r="I84" s="130">
        <v>5</v>
      </c>
      <c r="J84" s="128">
        <v>0.3</v>
      </c>
      <c r="K84" s="14"/>
      <c r="L84" s="14"/>
      <c r="M84" s="14"/>
      <c r="W84" s="7" t="s">
        <v>486</v>
      </c>
      <c r="X84" s="16">
        <v>0</v>
      </c>
    </row>
    <row r="85" spans="3:24" ht="12" customHeight="1" hidden="1" thickBot="1">
      <c r="C85" s="120" t="s">
        <v>19</v>
      </c>
      <c r="D85" s="121">
        <v>2.08333</v>
      </c>
      <c r="F85" s="11" t="s">
        <v>44</v>
      </c>
      <c r="G85" s="19">
        <v>1.0416</v>
      </c>
      <c r="H85" s="14"/>
      <c r="I85" s="130">
        <v>7</v>
      </c>
      <c r="J85" s="128">
        <v>0.4</v>
      </c>
      <c r="K85" s="14"/>
      <c r="L85" s="14"/>
      <c r="W85" s="10" t="s">
        <v>488</v>
      </c>
      <c r="X85" s="33">
        <v>0</v>
      </c>
    </row>
    <row r="86" spans="9:24" ht="12" customHeight="1" hidden="1">
      <c r="I86" s="130">
        <v>10</v>
      </c>
      <c r="J86" s="128">
        <v>0.5</v>
      </c>
      <c r="K86" s="20"/>
      <c r="L86" s="20"/>
      <c r="W86" s="10" t="s">
        <v>489</v>
      </c>
      <c r="X86" s="33">
        <v>8.1</v>
      </c>
    </row>
    <row r="87" spans="6:24" ht="12" customHeight="1" hidden="1" thickBot="1">
      <c r="F87" s="140" t="s">
        <v>451</v>
      </c>
      <c r="G87" s="286">
        <v>0</v>
      </c>
      <c r="I87" s="130">
        <v>12</v>
      </c>
      <c r="J87" s="128">
        <v>0.6</v>
      </c>
      <c r="K87" s="20"/>
      <c r="L87" s="20"/>
      <c r="W87" s="11" t="s">
        <v>490</v>
      </c>
      <c r="X87" s="19">
        <v>0</v>
      </c>
    </row>
    <row r="88" spans="1:22" ht="12" customHeight="1" hidden="1" thickBot="1">
      <c r="A88" s="23"/>
      <c r="B88" s="23"/>
      <c r="C88" s="23"/>
      <c r="D88" s="166"/>
      <c r="F88" s="140" t="s">
        <v>470</v>
      </c>
      <c r="G88" s="286">
        <v>0.5</v>
      </c>
      <c r="H88" s="163"/>
      <c r="I88" s="130">
        <v>15</v>
      </c>
      <c r="J88" s="128">
        <v>0.7</v>
      </c>
      <c r="V88" s="140"/>
    </row>
    <row r="89" spans="4:23" ht="12" customHeight="1" hidden="1" thickBot="1">
      <c r="D89" s="167"/>
      <c r="E89" s="168"/>
      <c r="F89" s="297"/>
      <c r="G89" s="169"/>
      <c r="H89" s="170"/>
      <c r="I89" s="130">
        <v>17</v>
      </c>
      <c r="J89" s="128">
        <v>0.8</v>
      </c>
      <c r="V89" s="140"/>
      <c r="W89" s="286"/>
    </row>
    <row r="90" spans="5:23" ht="12" customHeight="1" hidden="1">
      <c r="E90" s="171"/>
      <c r="F90" s="172"/>
      <c r="I90" s="130">
        <v>20</v>
      </c>
      <c r="J90" s="128">
        <v>1</v>
      </c>
      <c r="W90" s="286"/>
    </row>
    <row r="91" spans="1:24" s="23" customFormat="1" ht="12" customHeight="1" hidden="1">
      <c r="A91" s="3"/>
      <c r="B91" s="3"/>
      <c r="C91" s="3"/>
      <c r="D91" s="3"/>
      <c r="E91" s="171"/>
      <c r="F91" s="172"/>
      <c r="G91" s="3"/>
      <c r="H91" s="3"/>
      <c r="I91" s="130">
        <v>22</v>
      </c>
      <c r="J91" s="128">
        <v>1.1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" customHeight="1" hidden="1" thickBot="1">
      <c r="A92" s="22"/>
      <c r="B92" s="22"/>
      <c r="C92" s="22"/>
      <c r="D92" s="22"/>
      <c r="E92" s="22"/>
      <c r="F92" s="20"/>
      <c r="I92" s="131">
        <v>24</v>
      </c>
      <c r="J92" s="132">
        <v>1.2</v>
      </c>
      <c r="W92" s="23"/>
      <c r="X92" s="23"/>
    </row>
    <row r="93" spans="1:6" ht="12" customHeight="1" hidden="1">
      <c r="A93" s="173"/>
      <c r="B93" s="22"/>
      <c r="C93" s="22"/>
      <c r="D93" s="22"/>
      <c r="E93" s="22"/>
      <c r="F93" s="20"/>
    </row>
    <row r="94" spans="1:6" ht="13.5" customHeight="1">
      <c r="A94" s="174"/>
      <c r="B94" s="37"/>
      <c r="C94" s="175"/>
      <c r="D94" s="37"/>
      <c r="E94" s="37"/>
      <c r="F94" s="37"/>
    </row>
    <row r="95" spans="1:8" ht="14.25" customHeight="1">
      <c r="A95" s="176"/>
      <c r="B95" s="176"/>
      <c r="C95" s="177"/>
      <c r="D95" s="177"/>
      <c r="E95" s="177"/>
      <c r="F95" s="177"/>
      <c r="G95" s="177"/>
      <c r="H95" s="177"/>
    </row>
    <row r="96" spans="1:4" ht="12.75">
      <c r="A96" s="145"/>
      <c r="B96" s="145"/>
      <c r="C96" s="145"/>
      <c r="D96" s="145"/>
    </row>
    <row r="97" spans="1:6" ht="12.75">
      <c r="A97" s="178"/>
      <c r="B97" s="178"/>
      <c r="C97" s="178"/>
      <c r="D97" s="178"/>
      <c r="E97" s="178"/>
      <c r="F97" s="178"/>
    </row>
    <row r="98" spans="1:22" ht="12.75">
      <c r="A98" s="23"/>
      <c r="B98" s="179"/>
      <c r="C98" s="179"/>
      <c r="D98" s="180"/>
      <c r="E98" s="23"/>
      <c r="F98" s="179"/>
      <c r="G98" s="179"/>
      <c r="H98" s="180"/>
      <c r="K98" s="14"/>
      <c r="L98" s="14"/>
      <c r="M98" s="14"/>
      <c r="N98" s="23"/>
      <c r="O98" s="23"/>
      <c r="P98" s="23"/>
      <c r="Q98" s="23"/>
      <c r="R98" s="23"/>
      <c r="S98" s="23"/>
      <c r="T98" s="23"/>
      <c r="U98" s="23"/>
      <c r="V98" s="23"/>
    </row>
    <row r="99" spans="4:13" ht="20.25">
      <c r="D99" s="171" t="s">
        <v>386</v>
      </c>
      <c r="F99" s="172"/>
      <c r="I99" s="14"/>
      <c r="J99" s="23"/>
      <c r="K99" s="30"/>
      <c r="L99" s="181"/>
      <c r="M99" s="14"/>
    </row>
    <row r="100" spans="4:13" ht="20.25">
      <c r="D100" s="171"/>
      <c r="F100" s="172"/>
      <c r="J100" s="30"/>
      <c r="K100" s="30"/>
      <c r="L100" s="181"/>
      <c r="M100" s="14"/>
    </row>
    <row r="101" spans="2:10" ht="12.75">
      <c r="B101" s="182" t="s">
        <v>78</v>
      </c>
      <c r="C101" s="182" t="s">
        <v>385</v>
      </c>
      <c r="D101" s="182" t="s">
        <v>384</v>
      </c>
      <c r="E101" s="182" t="s">
        <v>382</v>
      </c>
      <c r="F101" s="182" t="s">
        <v>383</v>
      </c>
      <c r="J101" s="30"/>
    </row>
    <row r="102" spans="2:6" ht="13.5" thickBot="1">
      <c r="B102" s="280">
        <v>916</v>
      </c>
      <c r="C102" s="183">
        <f>LOOKUP(B102,Cargos!A3:A314,Cargos!C3:C314)</f>
        <v>1300</v>
      </c>
      <c r="D102" s="183">
        <f>LOOKUP(B102,Cargos!A3:A314,Cargos!E3:E314)</f>
        <v>0</v>
      </c>
      <c r="E102" s="183">
        <f>LOOKUP(B102,Cargos!A3:A314,Cargos!F3:F314)</f>
        <v>0</v>
      </c>
      <c r="F102" s="183">
        <f>LOOKUP(B102,Cargos!A3:A314,Cargos!G3:G314)</f>
        <v>0</v>
      </c>
    </row>
    <row r="103" spans="2:6" ht="19.5" customHeight="1" thickBot="1">
      <c r="B103" s="184" t="s">
        <v>452</v>
      </c>
      <c r="C103" s="91"/>
      <c r="D103" s="126" t="str">
        <f>LOOKUP(B102,Cargos!A3:A314,Cargos!B3:B314)</f>
        <v> SECRETARIO ESC. 2DA CATEGORIA</v>
      </c>
      <c r="E103" s="91"/>
      <c r="F103" s="141"/>
    </row>
    <row r="104" spans="2:13" ht="20.25">
      <c r="B104" s="298" t="s">
        <v>453</v>
      </c>
      <c r="E104" s="171"/>
      <c r="K104" s="30"/>
      <c r="L104" s="181"/>
      <c r="M104" s="14"/>
    </row>
    <row r="105" spans="4:13" ht="21" thickBot="1">
      <c r="D105" s="171"/>
      <c r="F105" s="172"/>
      <c r="J105" s="30"/>
      <c r="K105" s="30"/>
      <c r="L105" s="181"/>
      <c r="M105" s="14"/>
    </row>
    <row r="106" spans="2:13" ht="16.5" thickBot="1">
      <c r="B106" s="185" t="s">
        <v>387</v>
      </c>
      <c r="C106" s="13"/>
      <c r="D106" s="186">
        <f>(valor_cod_038+((C102+D102+E102+F102)*punto_índice+((C102+D102+E102+F102)*punto_índice)*(E111+C124-0.2))*0.07)*0.216</f>
        <v>25.547778</v>
      </c>
      <c r="E106" s="91" t="s">
        <v>388</v>
      </c>
      <c r="F106" s="187"/>
      <c r="G106" s="141"/>
      <c r="J106" s="30"/>
      <c r="K106" s="30"/>
      <c r="L106" s="181"/>
      <c r="M106" s="14"/>
    </row>
    <row r="107" spans="4:13" ht="20.25">
      <c r="D107" s="171"/>
      <c r="F107" s="172"/>
      <c r="J107" s="30"/>
      <c r="K107" s="30"/>
      <c r="L107" s="181"/>
      <c r="M107" s="14"/>
    </row>
    <row r="108" spans="5:13" ht="16.5" thickBot="1">
      <c r="E108" s="188"/>
      <c r="L108" s="180"/>
      <c r="M108" s="14"/>
    </row>
    <row r="109" spans="3:13" ht="16.5" thickBot="1">
      <c r="C109" s="235" t="s">
        <v>461</v>
      </c>
      <c r="D109" s="91"/>
      <c r="E109" s="287">
        <f>C102*indicefeb07</f>
        <v>590.59</v>
      </c>
      <c r="F109" s="3" t="s">
        <v>462</v>
      </c>
      <c r="G109" s="14"/>
      <c r="J109" s="30"/>
      <c r="K109" s="14"/>
      <c r="L109" s="14"/>
      <c r="M109" s="14"/>
    </row>
    <row r="110" spans="3:13" ht="16.5" thickBot="1">
      <c r="C110" s="235" t="s">
        <v>417</v>
      </c>
      <c r="D110" s="91"/>
      <c r="E110" s="101">
        <v>10</v>
      </c>
      <c r="G110" s="382" t="s">
        <v>415</v>
      </c>
      <c r="H110" s="383">
        <f>IF(E112&gt;921,1,0)</f>
        <v>1</v>
      </c>
      <c r="I110" s="244"/>
      <c r="J110" s="14"/>
      <c r="K110" s="14"/>
      <c r="L110" s="14"/>
      <c r="M110" s="14"/>
    </row>
    <row r="111" spans="3:13" ht="16.5" thickBot="1">
      <c r="C111" s="20"/>
      <c r="D111" s="20"/>
      <c r="E111" s="189">
        <f>LOOKUP(E110,I81:I92,J81:J92)</f>
        <v>0.5</v>
      </c>
      <c r="J111" s="14"/>
      <c r="K111" s="14"/>
      <c r="L111" s="14"/>
      <c r="M111" s="14"/>
    </row>
    <row r="112" spans="3:13" ht="18.75" thickBot="1">
      <c r="C112" s="190" t="s">
        <v>5</v>
      </c>
      <c r="D112" s="190"/>
      <c r="E112" s="191">
        <f>C102</f>
        <v>1300</v>
      </c>
      <c r="F112" s="192" t="s">
        <v>425</v>
      </c>
      <c r="G112" s="193"/>
      <c r="H112" s="312">
        <f>F102</f>
        <v>0</v>
      </c>
      <c r="J112" s="14"/>
      <c r="K112" s="14"/>
      <c r="L112" s="14"/>
      <c r="M112" s="14"/>
    </row>
    <row r="113" spans="3:13" ht="15.75">
      <c r="C113" s="20"/>
      <c r="D113" s="20"/>
      <c r="E113" s="194"/>
      <c r="H113" s="20"/>
      <c r="J113" s="14"/>
      <c r="K113" s="14"/>
      <c r="L113" s="14"/>
      <c r="M113" s="14"/>
    </row>
    <row r="114" spans="2:4" ht="18.75" thickBot="1">
      <c r="B114" s="14"/>
      <c r="C114" s="361" t="s">
        <v>511</v>
      </c>
      <c r="D114" s="14"/>
    </row>
    <row r="115" spans="2:6" ht="13.5" thickBot="1">
      <c r="B115" s="215" t="s">
        <v>465</v>
      </c>
      <c r="C115" s="308" t="s">
        <v>464</v>
      </c>
      <c r="D115" s="308" t="s">
        <v>418</v>
      </c>
      <c r="E115" s="308" t="s">
        <v>419</v>
      </c>
      <c r="F115" s="309" t="s">
        <v>420</v>
      </c>
    </row>
    <row r="116" spans="2:6" ht="12.75">
      <c r="B116" s="305" t="s">
        <v>393</v>
      </c>
      <c r="C116" s="260"/>
      <c r="D116" s="306" t="s">
        <v>394</v>
      </c>
      <c r="E116" s="307">
        <f>E112*indicefeb07</f>
        <v>590.59</v>
      </c>
      <c r="F116" s="201"/>
    </row>
    <row r="117" spans="2:6" ht="12.75">
      <c r="B117" s="97" t="s">
        <v>398</v>
      </c>
      <c r="C117" s="96"/>
      <c r="D117" s="198" t="s">
        <v>426</v>
      </c>
      <c r="E117" s="142">
        <f>LOOKUP(C118,I64:I75,L64:L75)</f>
        <v>170</v>
      </c>
      <c r="F117" s="104"/>
    </row>
    <row r="118" spans="2:6" ht="12.75">
      <c r="B118" s="199" t="s">
        <v>392</v>
      </c>
      <c r="C118" s="200">
        <f>E111</f>
        <v>0.5</v>
      </c>
      <c r="D118" s="125" t="s">
        <v>0</v>
      </c>
      <c r="E118" s="197">
        <f>(E116+E122+E123)*C118</f>
        <v>295.295</v>
      </c>
      <c r="F118" s="201"/>
    </row>
    <row r="119" spans="2:6" ht="12.75">
      <c r="B119" s="97" t="s">
        <v>399</v>
      </c>
      <c r="C119" s="96"/>
      <c r="D119" s="198" t="s">
        <v>427</v>
      </c>
      <c r="E119" s="142">
        <f>E117*0.07</f>
        <v>11.9</v>
      </c>
      <c r="F119" s="104"/>
    </row>
    <row r="120" spans="2:6" ht="12.75">
      <c r="B120" s="205" t="s">
        <v>396</v>
      </c>
      <c r="C120" s="125">
        <v>0.07</v>
      </c>
      <c r="D120" s="125" t="s">
        <v>428</v>
      </c>
      <c r="E120" s="197">
        <f>(E116+E118+E121+E122+E123+E124)*C120</f>
        <v>62.011950000000006</v>
      </c>
      <c r="F120" s="201"/>
    </row>
    <row r="121" spans="2:6" ht="15.75">
      <c r="B121" s="199" t="s">
        <v>395</v>
      </c>
      <c r="C121" s="196"/>
      <c r="D121" s="204" t="s">
        <v>408</v>
      </c>
      <c r="E121" s="386">
        <v>0</v>
      </c>
      <c r="F121" s="206"/>
    </row>
    <row r="122" spans="2:6" ht="12.75">
      <c r="B122" s="195" t="s">
        <v>391</v>
      </c>
      <c r="C122" s="196"/>
      <c r="D122" s="198" t="s">
        <v>409</v>
      </c>
      <c r="E122" s="197">
        <f>H112*proljorfeb07</f>
        <v>0</v>
      </c>
      <c r="F122" s="201"/>
    </row>
    <row r="123" spans="2:6" ht="12.75">
      <c r="B123" s="195" t="s">
        <v>390</v>
      </c>
      <c r="C123" s="196"/>
      <c r="D123" s="125" t="s">
        <v>410</v>
      </c>
      <c r="E123" s="197">
        <f>D102*indicefeb07</f>
        <v>0</v>
      </c>
      <c r="F123" s="201"/>
    </row>
    <row r="124" spans="2:6" ht="15">
      <c r="B124" s="195" t="s">
        <v>389</v>
      </c>
      <c r="C124" s="98">
        <v>0</v>
      </c>
      <c r="D124" s="125" t="s">
        <v>469</v>
      </c>
      <c r="E124" s="208">
        <f>(E116+E122+E123)*C124</f>
        <v>0</v>
      </c>
      <c r="F124" s="209"/>
    </row>
    <row r="125" spans="2:6" ht="12.75">
      <c r="B125" s="205" t="s">
        <v>397</v>
      </c>
      <c r="C125" s="196"/>
      <c r="D125" s="303" t="s">
        <v>415</v>
      </c>
      <c r="E125" s="304">
        <f>IF(E112&lt;1300,IF(E116+E118+E121+E122+E123+E124+E120+F134+F135+F136+0.196*F133+(E117*0.20972)+E128+E130&gt;(salminimofeb07),0,(salminimofeb07)-(E116+E118+E121+E122+E123+E124+E120+F134+F135+F136+0.196*F133+(E117*0.20972)+E128+E130))*H110,0)</f>
        <v>0</v>
      </c>
      <c r="F125" s="301"/>
    </row>
    <row r="126" spans="2:6" ht="16.5" thickBot="1">
      <c r="B126" s="210" t="s">
        <v>411</v>
      </c>
      <c r="C126" s="211" t="s">
        <v>412</v>
      </c>
      <c r="D126" s="144"/>
      <c r="E126" s="147">
        <v>0</v>
      </c>
      <c r="F126" s="299"/>
    </row>
    <row r="127" spans="2:6" ht="16.5" thickBot="1">
      <c r="B127" s="210"/>
      <c r="C127" s="214"/>
      <c r="D127" s="215" t="s">
        <v>414</v>
      </c>
      <c r="E127" s="216">
        <f>SUM(E116:E126)</f>
        <v>1129.7969500000002</v>
      </c>
      <c r="F127" s="300"/>
    </row>
    <row r="128" spans="2:6" ht="15.75">
      <c r="B128" s="199" t="s">
        <v>400</v>
      </c>
      <c r="C128" s="313">
        <v>1</v>
      </c>
      <c r="D128" s="217" t="s">
        <v>413</v>
      </c>
      <c r="E128" s="315">
        <f>IF(H112&lt;620,110,220)*C128</f>
        <v>110</v>
      </c>
      <c r="F128" s="299"/>
    </row>
    <row r="129" spans="2:6" ht="15.75">
      <c r="B129" s="199" t="s">
        <v>406</v>
      </c>
      <c r="C129" s="211"/>
      <c r="D129" s="211" t="s">
        <v>416</v>
      </c>
      <c r="E129" s="143">
        <v>0</v>
      </c>
      <c r="F129" s="299"/>
    </row>
    <row r="130" spans="2:6" ht="15.75">
      <c r="B130" s="199" t="s">
        <v>401</v>
      </c>
      <c r="C130" s="314">
        <v>1</v>
      </c>
      <c r="D130" s="211" t="s">
        <v>407</v>
      </c>
      <c r="E130" s="316">
        <f>IF(H112&lt;620,100,200)*C130</f>
        <v>100</v>
      </c>
      <c r="F130" s="299"/>
    </row>
    <row r="131" spans="2:6" ht="16.5" thickBot="1">
      <c r="B131" s="199"/>
      <c r="C131" s="211"/>
      <c r="D131" s="144"/>
      <c r="E131" s="212"/>
      <c r="F131" s="213"/>
    </row>
    <row r="132" spans="2:6" ht="16.5" thickBot="1">
      <c r="B132" s="210"/>
      <c r="C132" s="218"/>
      <c r="D132" s="219" t="s">
        <v>1</v>
      </c>
      <c r="E132" s="220">
        <f>E127+E128+E129+E130</f>
        <v>1339.7969500000002</v>
      </c>
      <c r="F132" s="221"/>
    </row>
    <row r="133" spans="2:6" ht="15.75">
      <c r="B133" s="199" t="s">
        <v>433</v>
      </c>
      <c r="C133" s="222"/>
      <c r="D133" s="223" t="s">
        <v>434</v>
      </c>
      <c r="E133" s="281">
        <v>0</v>
      </c>
      <c r="F133" s="224">
        <f>-E133</f>
        <v>0</v>
      </c>
    </row>
    <row r="134" spans="2:6" ht="12.75">
      <c r="B134" s="195" t="s">
        <v>402</v>
      </c>
      <c r="C134" s="225">
        <v>0.16</v>
      </c>
      <c r="D134" s="226" t="s">
        <v>424</v>
      </c>
      <c r="E134" s="227"/>
      <c r="F134" s="228">
        <f>-(E116+E118+E121+E120+E117+E119+E122+E123+E124+F133)*C134</f>
        <v>-180.76751199999998</v>
      </c>
    </row>
    <row r="135" spans="2:6" ht="12.75">
      <c r="B135" s="195" t="s">
        <v>403</v>
      </c>
      <c r="C135" s="229">
        <v>0.006</v>
      </c>
      <c r="D135" s="196" t="s">
        <v>421</v>
      </c>
      <c r="E135" s="196"/>
      <c r="F135" s="228">
        <f>-(E116+E118+E120+E121+E117+E119+E122+E123+E124+F133)*C135</f>
        <v>-6.7787817</v>
      </c>
    </row>
    <row r="136" spans="2:6" ht="12.75">
      <c r="B136" s="195" t="s">
        <v>404</v>
      </c>
      <c r="C136" s="225">
        <v>0.03</v>
      </c>
      <c r="D136" s="226" t="s">
        <v>423</v>
      </c>
      <c r="E136" s="227"/>
      <c r="F136" s="228">
        <f>-(E116+E118+E120+E121+E117+E119+E122+E123+E124+F133)*C136</f>
        <v>-33.893908499999995</v>
      </c>
    </row>
    <row r="137" spans="2:6" ht="15.75">
      <c r="B137" s="195" t="s">
        <v>405</v>
      </c>
      <c r="C137" s="225"/>
      <c r="D137" s="226" t="s">
        <v>422</v>
      </c>
      <c r="E137" s="282">
        <v>0</v>
      </c>
      <c r="F137" s="230">
        <f>-E137</f>
        <v>0</v>
      </c>
    </row>
    <row r="138" spans="2:6" ht="16.5" thickBot="1">
      <c r="B138" s="231"/>
      <c r="C138" s="283">
        <v>0</v>
      </c>
      <c r="D138" s="232" t="s">
        <v>2</v>
      </c>
      <c r="E138" s="232"/>
      <c r="F138" s="233">
        <f>-C138*(E116+E118+E119+E121+E120+E117+E122+E123+E124+F133)</f>
        <v>0</v>
      </c>
    </row>
    <row r="139" spans="2:6" ht="16.5" thickBot="1">
      <c r="B139" s="231"/>
      <c r="C139" s="218"/>
      <c r="D139" s="219" t="s">
        <v>3</v>
      </c>
      <c r="E139" s="146"/>
      <c r="F139" s="234">
        <f>SUM(F133:F138)</f>
        <v>-221.4402022</v>
      </c>
    </row>
    <row r="140" spans="1:6" ht="13.5" thickBot="1">
      <c r="A140" s="20"/>
      <c r="B140" s="357"/>
      <c r="D140" s="24"/>
      <c r="F140" s="20"/>
    </row>
    <row r="141" spans="1:6" ht="16.5" thickBot="1">
      <c r="A141" s="20"/>
      <c r="B141" s="289"/>
      <c r="C141" s="235" t="s">
        <v>4</v>
      </c>
      <c r="D141" s="236"/>
      <c r="E141" s="220">
        <f>E132+F139</f>
        <v>1118.3567478000002</v>
      </c>
      <c r="F141" s="20"/>
    </row>
    <row r="142" spans="2:6" ht="15.75">
      <c r="B142" s="289"/>
      <c r="C142" s="288"/>
      <c r="D142" s="288"/>
      <c r="E142" s="237"/>
      <c r="F142" s="20"/>
    </row>
    <row r="143" spans="2:6" ht="15.75">
      <c r="B143" s="289"/>
      <c r="C143" s="288"/>
      <c r="D143" s="288"/>
      <c r="E143" s="6" t="s">
        <v>459</v>
      </c>
      <c r="F143" s="237"/>
    </row>
    <row r="144" spans="2:6" ht="16.5" thickBot="1">
      <c r="B144" s="288" t="s">
        <v>455</v>
      </c>
      <c r="C144" s="237"/>
      <c r="E144" s="6">
        <v>502</v>
      </c>
      <c r="F144" s="291">
        <f>-(E116+E118+E121+E120+E117+E119+E122+E124+F133+D145)*C134</f>
        <v>-271.15126799999996</v>
      </c>
    </row>
    <row r="145" spans="2:6" ht="16.5" thickBot="1">
      <c r="B145" s="235" t="s">
        <v>456</v>
      </c>
      <c r="C145" s="141"/>
      <c r="D145" s="292">
        <f>(E116+E117+E118+E119+E120+E121+E122+E123+E124)*0.5</f>
        <v>564.8984750000001</v>
      </c>
      <c r="E145" s="6">
        <v>504</v>
      </c>
      <c r="F145" s="291">
        <f>-(E116+E118+E120+E121+E117+E119+E122+E124+F133+D145)*C135</f>
        <v>-10.16817255</v>
      </c>
    </row>
    <row r="146" spans="2:6" ht="16.5" thickBot="1">
      <c r="B146" s="293" t="s">
        <v>457</v>
      </c>
      <c r="C146" s="141"/>
      <c r="D146" s="294">
        <f>E125*0.5</f>
        <v>0</v>
      </c>
      <c r="E146" s="6">
        <v>505</v>
      </c>
      <c r="F146" s="291">
        <f>-(E116+E118+E120+E121+E117+E119+E122+E124+F133+D145)*C136</f>
        <v>-50.84086274999999</v>
      </c>
    </row>
    <row r="147" spans="2:6" ht="16.5" thickBot="1">
      <c r="B147" s="289"/>
      <c r="C147" s="239"/>
      <c r="D147" s="22"/>
      <c r="E147" s="237"/>
      <c r="F147" s="237"/>
    </row>
    <row r="148" spans="3:6" ht="16.5" thickBot="1">
      <c r="C148" s="22"/>
      <c r="D148" s="295" t="s">
        <v>460</v>
      </c>
      <c r="E148" s="240"/>
      <c r="F148" s="290">
        <f>E132+D145+D146+F144+F145+F146</f>
        <v>1572.5351217000002</v>
      </c>
    </row>
    <row r="149" spans="3:6" ht="15.75">
      <c r="C149" s="22"/>
      <c r="D149" s="295"/>
      <c r="E149" s="240"/>
      <c r="F149" s="237"/>
    </row>
    <row r="150" spans="3:6" ht="15.75">
      <c r="C150" s="22"/>
      <c r="D150" s="381" t="s">
        <v>471</v>
      </c>
      <c r="E150" s="379"/>
      <c r="F150" s="380">
        <f>F148-E141</f>
        <v>454.1783739</v>
      </c>
    </row>
    <row r="151" spans="2:4" ht="12.75">
      <c r="B151" s="30"/>
      <c r="C151" s="14"/>
      <c r="D151" s="14"/>
    </row>
    <row r="152" spans="3:24" s="145" customFormat="1" ht="22.5" customHeight="1">
      <c r="C152" s="241"/>
      <c r="D152" s="37"/>
      <c r="E152" s="37"/>
      <c r="F152" s="37"/>
      <c r="G152" s="37"/>
      <c r="H152" s="37"/>
      <c r="I152" s="242"/>
      <c r="J152" s="37"/>
      <c r="W152" s="3"/>
      <c r="X152" s="3"/>
    </row>
    <row r="153" spans="9:24" ht="12.75">
      <c r="I153" s="14"/>
      <c r="J153" s="14"/>
      <c r="K153" s="14"/>
      <c r="L153" s="14"/>
      <c r="M153" s="14"/>
      <c r="W153" s="145"/>
      <c r="X153" s="145"/>
    </row>
    <row r="154" spans="4:13" ht="15.75">
      <c r="D154" s="172" t="s">
        <v>9</v>
      </c>
      <c r="J154" s="14"/>
      <c r="K154" s="14"/>
      <c r="L154" s="181"/>
      <c r="M154" s="14"/>
    </row>
    <row r="155" spans="10:13" ht="13.5" thickBot="1">
      <c r="J155" s="30"/>
      <c r="K155" s="14"/>
      <c r="L155" s="243"/>
      <c r="M155" s="14"/>
    </row>
    <row r="156" spans="3:13" ht="16.5" thickBot="1">
      <c r="C156" s="235" t="s">
        <v>10</v>
      </c>
      <c r="D156" s="91"/>
      <c r="E156" s="1">
        <v>36</v>
      </c>
      <c r="H156" s="244"/>
      <c r="J156" s="30"/>
      <c r="K156" s="14"/>
      <c r="L156" s="14"/>
      <c r="M156" s="14"/>
    </row>
    <row r="157" spans="3:13" ht="16.5" thickBot="1">
      <c r="C157" s="235" t="s">
        <v>443</v>
      </c>
      <c r="D157" s="91"/>
      <c r="E157" s="2">
        <v>7</v>
      </c>
      <c r="G157" s="362" t="s">
        <v>512</v>
      </c>
      <c r="I157" s="244"/>
      <c r="J157" s="14"/>
      <c r="K157" s="14"/>
      <c r="L157" s="14"/>
      <c r="M157" s="14"/>
    </row>
    <row r="158" spans="5:13" ht="15.75">
      <c r="E158" s="245">
        <f>LOOKUP(E157,I81:I92,J81:J92)</f>
        <v>0.4</v>
      </c>
      <c r="G158" s="363">
        <f>nuevocod38med*E156</f>
        <v>127.008</v>
      </c>
      <c r="I158" s="246"/>
      <c r="J158" s="14"/>
      <c r="K158" s="14"/>
      <c r="L158" s="14"/>
      <c r="M158" s="14"/>
    </row>
    <row r="159" spans="5:13" ht="15.75">
      <c r="E159" s="245"/>
      <c r="I159" s="100"/>
      <c r="J159" s="14"/>
      <c r="K159" s="14"/>
      <c r="L159" s="14"/>
      <c r="M159" s="14"/>
    </row>
    <row r="160" spans="3:24" ht="18.75" thickBot="1">
      <c r="C160" s="190" t="s">
        <v>5</v>
      </c>
      <c r="D160" s="247"/>
      <c r="E160" s="191">
        <f>E156*64.73</f>
        <v>2330.28</v>
      </c>
      <c r="F160" s="3" t="s">
        <v>11</v>
      </c>
      <c r="I160" s="100"/>
      <c r="J160" s="14"/>
      <c r="K160" s="14"/>
      <c r="L160" s="14"/>
      <c r="M160" s="14"/>
      <c r="X160" s="38"/>
    </row>
    <row r="161" spans="10:24" ht="12.75">
      <c r="J161" s="14"/>
      <c r="K161" s="14"/>
      <c r="L161" s="14"/>
      <c r="M161" s="14"/>
      <c r="X161" s="38"/>
    </row>
    <row r="162" spans="2:18" ht="18.75" thickBot="1">
      <c r="B162" s="14"/>
      <c r="C162" s="361" t="s">
        <v>511</v>
      </c>
      <c r="D162" s="14"/>
      <c r="E162" s="14"/>
      <c r="F162" s="14"/>
      <c r="G162" s="14"/>
      <c r="R162" s="38"/>
    </row>
    <row r="163" spans="2:18" ht="13.5" thickBot="1">
      <c r="B163" s="215" t="s">
        <v>465</v>
      </c>
      <c r="C163" s="308" t="s">
        <v>464</v>
      </c>
      <c r="D163" s="308" t="s">
        <v>418</v>
      </c>
      <c r="E163" s="308" t="s">
        <v>419</v>
      </c>
      <c r="F163" s="309" t="s">
        <v>420</v>
      </c>
      <c r="G163" s="14"/>
      <c r="R163" s="38"/>
    </row>
    <row r="164" spans="2:18" ht="12.75">
      <c r="B164" s="310" t="s">
        <v>429</v>
      </c>
      <c r="C164" s="217">
        <f>E156</f>
        <v>36</v>
      </c>
      <c r="D164" s="217" t="s">
        <v>430</v>
      </c>
      <c r="E164" s="311">
        <f>indicefeb07*E160</f>
        <v>1058.6462040000001</v>
      </c>
      <c r="F164" s="250"/>
      <c r="G164" s="27"/>
      <c r="H164" s="14"/>
      <c r="I164" s="38"/>
      <c r="K164" s="38"/>
      <c r="L164" s="38"/>
      <c r="M164" s="38"/>
      <c r="N164" s="38"/>
      <c r="O164" s="38"/>
      <c r="P164" s="38"/>
      <c r="R164" s="38"/>
    </row>
    <row r="165" spans="2:18" ht="12.75">
      <c r="B165" s="248" t="s">
        <v>392</v>
      </c>
      <c r="C165" s="125">
        <f>E158</f>
        <v>0.4</v>
      </c>
      <c r="D165" s="103" t="s">
        <v>0</v>
      </c>
      <c r="E165" s="249">
        <f>E164*C165</f>
        <v>423.4584816000001</v>
      </c>
      <c r="F165" s="250"/>
      <c r="G165" s="27"/>
      <c r="H165" s="14"/>
      <c r="I165" s="38"/>
      <c r="K165" s="38"/>
      <c r="L165" s="38"/>
      <c r="M165" s="38"/>
      <c r="N165" s="38"/>
      <c r="O165" s="38"/>
      <c r="P165" s="38"/>
      <c r="R165" s="38"/>
    </row>
    <row r="166" spans="2:16" ht="12.75">
      <c r="B166" s="248" t="s">
        <v>398</v>
      </c>
      <c r="C166" s="103"/>
      <c r="D166" s="198" t="s">
        <v>426</v>
      </c>
      <c r="E166" s="249">
        <f>IF(E156&gt;20,162,X80*E156)</f>
        <v>162</v>
      </c>
      <c r="F166" s="250"/>
      <c r="G166" s="27"/>
      <c r="H166" s="14"/>
      <c r="I166" s="38"/>
      <c r="K166" s="38"/>
      <c r="L166" s="38"/>
      <c r="M166" s="38"/>
      <c r="N166" s="38"/>
      <c r="O166" s="38"/>
      <c r="P166" s="38"/>
    </row>
    <row r="167" spans="2:18" ht="12.75">
      <c r="B167" s="251" t="s">
        <v>399</v>
      </c>
      <c r="C167" s="125">
        <v>0.07</v>
      </c>
      <c r="D167" s="198" t="s">
        <v>431</v>
      </c>
      <c r="E167" s="249">
        <f>E166*0.07</f>
        <v>11.340000000000002</v>
      </c>
      <c r="F167" s="250"/>
      <c r="G167" s="27"/>
      <c r="H167" s="14"/>
      <c r="I167" s="38"/>
      <c r="K167" s="38"/>
      <c r="L167" s="38"/>
      <c r="M167" s="38"/>
      <c r="N167" s="38"/>
      <c r="O167" s="38"/>
      <c r="P167" s="38"/>
      <c r="R167" s="38"/>
    </row>
    <row r="168" spans="2:16" ht="15.75">
      <c r="B168" s="252" t="s">
        <v>400</v>
      </c>
      <c r="C168" s="284">
        <v>1</v>
      </c>
      <c r="D168" s="103" t="s">
        <v>413</v>
      </c>
      <c r="E168" s="249">
        <f>IF(E156*7.3333&gt;220,220,E156*7.3333)*C168</f>
        <v>220</v>
      </c>
      <c r="F168" s="250"/>
      <c r="G168" s="122"/>
      <c r="H168" s="14"/>
      <c r="K168" s="38"/>
      <c r="L168" s="38"/>
      <c r="M168" s="38"/>
      <c r="N168" s="38"/>
      <c r="O168" s="38"/>
      <c r="P168" s="38"/>
    </row>
    <row r="169" spans="2:16" ht="15.75">
      <c r="B169" s="248" t="s">
        <v>401</v>
      </c>
      <c r="C169" s="284">
        <v>1</v>
      </c>
      <c r="D169" s="103" t="s">
        <v>432</v>
      </c>
      <c r="E169" s="253">
        <f>IF(E156*6.6666&gt;200,200,E156*6.6666)*C169</f>
        <v>200</v>
      </c>
      <c r="F169" s="254"/>
      <c r="G169" s="122"/>
      <c r="H169" s="14"/>
      <c r="I169" s="38"/>
      <c r="K169" s="38"/>
      <c r="L169" s="38"/>
      <c r="M169" s="38"/>
      <c r="N169" s="38"/>
      <c r="O169" s="38"/>
      <c r="P169" s="38"/>
    </row>
    <row r="170" spans="2:16" ht="15.75">
      <c r="B170" s="255" t="s">
        <v>406</v>
      </c>
      <c r="C170" s="211"/>
      <c r="D170" s="211" t="s">
        <v>416</v>
      </c>
      <c r="E170" s="123">
        <v>0</v>
      </c>
      <c r="F170" s="213"/>
      <c r="G170" s="122"/>
      <c r="H170" s="14"/>
      <c r="I170" s="38"/>
      <c r="K170" s="38"/>
      <c r="L170" s="38"/>
      <c r="M170" s="38"/>
      <c r="N170" s="38"/>
      <c r="O170" s="38"/>
      <c r="P170" s="38"/>
    </row>
    <row r="171" spans="2:9" ht="12.75">
      <c r="B171" s="248" t="s">
        <v>396</v>
      </c>
      <c r="C171" s="125">
        <v>0.07</v>
      </c>
      <c r="D171" s="125" t="s">
        <v>428</v>
      </c>
      <c r="E171" s="249">
        <f>(E164+E165+E172)*C171</f>
        <v>106.47419140310403</v>
      </c>
      <c r="F171" s="250"/>
      <c r="G171" s="203"/>
      <c r="H171" s="14"/>
      <c r="I171" s="39"/>
    </row>
    <row r="172" spans="1:8" ht="15.75">
      <c r="A172" s="6"/>
      <c r="B172" s="248" t="s">
        <v>395</v>
      </c>
      <c r="C172" s="284">
        <v>1</v>
      </c>
      <c r="D172" s="204" t="s">
        <v>408</v>
      </c>
      <c r="E172" s="26">
        <f>(G158+(punto_índice*E160+(punto_índice*E160)*(C165+C173-0.2))*0.07)*0.216*C172</f>
        <v>38.955191587200005</v>
      </c>
      <c r="F172" s="250"/>
      <c r="G172" s="203"/>
      <c r="H172" s="14"/>
    </row>
    <row r="173" spans="1:8" ht="15.75">
      <c r="A173" s="6"/>
      <c r="B173" s="248" t="s">
        <v>389</v>
      </c>
      <c r="C173" s="359">
        <v>0</v>
      </c>
      <c r="D173" s="125" t="s">
        <v>469</v>
      </c>
      <c r="E173" s="358">
        <f>E164*C173</f>
        <v>0</v>
      </c>
      <c r="F173" s="250"/>
      <c r="G173" s="203"/>
      <c r="H173" s="14"/>
    </row>
    <row r="174" spans="2:16" ht="16.5" thickBot="1">
      <c r="B174" s="256" t="s">
        <v>438</v>
      </c>
      <c r="C174" s="144"/>
      <c r="D174" s="144"/>
      <c r="E174" s="367">
        <v>0</v>
      </c>
      <c r="F174" s="250"/>
      <c r="G174" s="257"/>
      <c r="H174" s="14"/>
      <c r="P174" s="40"/>
    </row>
    <row r="175" spans="2:8" ht="16.5" thickBot="1">
      <c r="B175" s="258"/>
      <c r="C175" s="235" t="s">
        <v>12</v>
      </c>
      <c r="D175" s="259"/>
      <c r="E175" s="220">
        <f>SUM(E164:E174)</f>
        <v>2220.8740685903044</v>
      </c>
      <c r="F175" s="260"/>
      <c r="G175" s="261"/>
      <c r="H175" s="14"/>
    </row>
    <row r="176" spans="2:8" ht="15.75">
      <c r="B176" s="255" t="s">
        <v>433</v>
      </c>
      <c r="C176" s="262"/>
      <c r="D176" s="223" t="s">
        <v>434</v>
      </c>
      <c r="E176" s="281">
        <v>0</v>
      </c>
      <c r="F176" s="230">
        <f>-E176</f>
        <v>0</v>
      </c>
      <c r="G176" s="261"/>
      <c r="H176" s="14"/>
    </row>
    <row r="177" spans="2:9" ht="12.75">
      <c r="B177" s="103">
        <v>502</v>
      </c>
      <c r="C177" s="263">
        <v>0.16</v>
      </c>
      <c r="D177" s="226" t="s">
        <v>437</v>
      </c>
      <c r="E177" s="226"/>
      <c r="F177" s="264">
        <f>-(E164+E165+E171+E172+E166+E167+F176)*C177</f>
        <v>-288.1398509744487</v>
      </c>
      <c r="G177" s="238"/>
      <c r="H177" s="261"/>
      <c r="I177" s="14"/>
    </row>
    <row r="178" spans="2:9" ht="15" customHeight="1">
      <c r="B178" s="103">
        <v>504</v>
      </c>
      <c r="C178" s="225">
        <v>0.006</v>
      </c>
      <c r="D178" s="196" t="s">
        <v>436</v>
      </c>
      <c r="E178" s="196"/>
      <c r="F178" s="264">
        <f>-(E164+E165+E171+E172+E166+E167+F176)*C178</f>
        <v>-10.805244411541825</v>
      </c>
      <c r="G178" s="202"/>
      <c r="H178" s="261"/>
      <c r="I178" s="14"/>
    </row>
    <row r="179" spans="2:9" ht="12.75">
      <c r="B179" s="103">
        <v>505</v>
      </c>
      <c r="C179" s="125">
        <v>0.03</v>
      </c>
      <c r="D179" s="226" t="s">
        <v>435</v>
      </c>
      <c r="E179" s="226"/>
      <c r="F179" s="264">
        <f>-(E164+E165+E171+E172+E166+E167+F176)*C179</f>
        <v>-54.02622205770913</v>
      </c>
      <c r="G179" s="21"/>
      <c r="H179" s="261"/>
      <c r="I179" s="14"/>
    </row>
    <row r="180" spans="2:9" ht="16.5" thickBot="1">
      <c r="B180" s="265" t="s">
        <v>2</v>
      </c>
      <c r="C180" s="372">
        <v>0</v>
      </c>
      <c r="D180" s="144"/>
      <c r="E180" s="144"/>
      <c r="F180" s="266">
        <f>-(E165+E164+E172+E171+E166+E167+F176)*C180</f>
        <v>0</v>
      </c>
      <c r="G180" s="99"/>
      <c r="H180" s="267"/>
      <c r="I180" s="14"/>
    </row>
    <row r="181" spans="2:9" ht="16.5" thickBot="1">
      <c r="B181" s="182"/>
      <c r="C181" s="268"/>
      <c r="D181" s="235" t="s">
        <v>3</v>
      </c>
      <c r="E181" s="269"/>
      <c r="F181" s="270">
        <f>SUM(F177:F180)</f>
        <v>-352.9713174436996</v>
      </c>
      <c r="G181" s="14"/>
      <c r="H181" s="14"/>
      <c r="I181" s="14"/>
    </row>
    <row r="182" spans="1:8" ht="16.5" thickBot="1">
      <c r="A182" s="20"/>
      <c r="B182" s="377"/>
      <c r="C182" s="144"/>
      <c r="D182" s="250"/>
      <c r="E182" s="250"/>
      <c r="G182" s="271"/>
      <c r="H182" s="14"/>
    </row>
    <row r="183" spans="2:8" ht="16.5" thickBot="1">
      <c r="B183" s="45"/>
      <c r="C183" s="235" t="s">
        <v>4</v>
      </c>
      <c r="D183" s="236"/>
      <c r="E183" s="272">
        <f>E175+F181</f>
        <v>1867.9027511466047</v>
      </c>
      <c r="F183" s="6"/>
      <c r="G183" s="273"/>
      <c r="H183" s="14"/>
    </row>
    <row r="184" spans="2:14" ht="15.75">
      <c r="B184" s="45"/>
      <c r="C184" s="288"/>
      <c r="D184" s="288"/>
      <c r="E184" s="325"/>
      <c r="F184" s="6"/>
      <c r="H184" s="45"/>
      <c r="I184" s="288"/>
      <c r="J184" s="288"/>
      <c r="K184" s="325"/>
      <c r="L184" s="6"/>
      <c r="M184" s="273"/>
      <c r="N184" s="14"/>
    </row>
    <row r="185" spans="2:7" ht="12.75">
      <c r="B185" s="45"/>
      <c r="C185" s="239"/>
      <c r="D185" s="22"/>
      <c r="G185" s="14"/>
    </row>
    <row r="186" spans="2:7" ht="15.75">
      <c r="B186" s="45"/>
      <c r="C186" s="239"/>
      <c r="D186" s="22"/>
      <c r="E186" s="6" t="s">
        <v>459</v>
      </c>
      <c r="F186" s="237"/>
      <c r="G186" s="14"/>
    </row>
    <row r="187" spans="2:7" ht="16.5" thickBot="1">
      <c r="B187" s="288" t="s">
        <v>458</v>
      </c>
      <c r="E187" s="6">
        <v>502</v>
      </c>
      <c r="F187" s="291">
        <f>-(E164+E165+E171+E172+E166+E167+F176+D188)*C177</f>
        <v>-432.209776461673</v>
      </c>
      <c r="G187" s="14"/>
    </row>
    <row r="188" spans="2:7" ht="16.5" thickBot="1">
      <c r="B188" s="235" t="s">
        <v>456</v>
      </c>
      <c r="C188" s="141"/>
      <c r="D188" s="292">
        <f>(E164+E165+E166+E167+E172+E171+E173)*0.5</f>
        <v>900.4370342951521</v>
      </c>
      <c r="E188" s="6">
        <v>504</v>
      </c>
      <c r="F188" s="291">
        <f>-(E164+E165+E171+E172+E166+E167+F176+D188)*C178</f>
        <v>-16.20786661731274</v>
      </c>
      <c r="G188" s="14"/>
    </row>
    <row r="189" spans="2:7" ht="16.5" thickBot="1">
      <c r="B189" s="235" t="s">
        <v>457</v>
      </c>
      <c r="C189" s="141"/>
      <c r="D189" s="364">
        <v>0</v>
      </c>
      <c r="E189" s="6">
        <v>505</v>
      </c>
      <c r="F189" s="291">
        <f>-(E164+E165+E171+E172+E166+E167+F176+D188)*C179</f>
        <v>-81.03933308656369</v>
      </c>
      <c r="G189" s="14"/>
    </row>
    <row r="190" spans="2:7" ht="16.5" thickBot="1">
      <c r="B190" s="45"/>
      <c r="C190" s="239"/>
      <c r="D190" s="22"/>
      <c r="E190" s="237"/>
      <c r="F190" s="237"/>
      <c r="G190" s="14"/>
    </row>
    <row r="191" spans="2:7" ht="16.5" thickBot="1">
      <c r="B191" s="45"/>
      <c r="C191" s="239"/>
      <c r="D191" s="295" t="s">
        <v>460</v>
      </c>
      <c r="E191" s="240"/>
      <c r="F191" s="290">
        <f>E175+D188+D189+F187+F188+F189</f>
        <v>2591.854126719907</v>
      </c>
      <c r="G191" s="14"/>
    </row>
    <row r="192" spans="2:7" ht="15.75">
      <c r="B192" s="45"/>
      <c r="C192" s="239"/>
      <c r="D192" s="295"/>
      <c r="E192" s="240"/>
      <c r="F192" s="237"/>
      <c r="G192" s="14"/>
    </row>
    <row r="193" spans="3:7" ht="15.75">
      <c r="C193" s="22"/>
      <c r="D193" s="378" t="s">
        <v>471</v>
      </c>
      <c r="E193" s="379"/>
      <c r="F193" s="380">
        <f>F191-E183</f>
        <v>723.9513755733024</v>
      </c>
      <c r="G193" s="14"/>
    </row>
    <row r="194" spans="2:13" ht="15.75">
      <c r="B194" s="45"/>
      <c r="C194" s="239"/>
      <c r="D194" s="295"/>
      <c r="E194" s="240"/>
      <c r="F194" s="237"/>
      <c r="J194" s="38"/>
      <c r="K194" s="238"/>
      <c r="L194" s="203"/>
      <c r="M194" s="14"/>
    </row>
    <row r="195" spans="1:13" ht="22.5" customHeight="1">
      <c r="A195" s="145"/>
      <c r="B195" s="145"/>
      <c r="C195" s="145"/>
      <c r="D195" s="145"/>
      <c r="E195" s="145"/>
      <c r="F195" s="145"/>
      <c r="G195" s="145"/>
      <c r="H195" s="274"/>
      <c r="I195" s="145"/>
      <c r="J195" s="30"/>
      <c r="K195" s="14"/>
      <c r="L195" s="275"/>
      <c r="M195" s="14"/>
    </row>
    <row r="196" spans="8:13" ht="12.75">
      <c r="H196" s="244"/>
      <c r="I196" s="276"/>
      <c r="J196" s="14"/>
      <c r="K196" s="14"/>
      <c r="L196" s="14"/>
      <c r="M196" s="14"/>
    </row>
    <row r="197" spans="4:13" ht="15.75">
      <c r="D197" s="172" t="s">
        <v>16</v>
      </c>
      <c r="H197" s="244"/>
      <c r="I197" s="276"/>
      <c r="J197" s="14"/>
      <c r="K197" s="14"/>
      <c r="L197" s="14"/>
      <c r="M197" s="14"/>
    </row>
    <row r="198" spans="9:13" ht="13.5" thickBot="1">
      <c r="I198" s="276"/>
      <c r="J198" s="14"/>
      <c r="K198" s="14"/>
      <c r="L198" s="243"/>
      <c r="M198" s="14"/>
    </row>
    <row r="199" spans="3:13" ht="16.5" thickBot="1">
      <c r="C199" s="235" t="s">
        <v>10</v>
      </c>
      <c r="D199" s="91"/>
      <c r="E199" s="1">
        <v>36</v>
      </c>
      <c r="H199" s="244"/>
      <c r="J199" s="30"/>
      <c r="K199" s="14"/>
      <c r="L199" s="14"/>
      <c r="M199" s="14"/>
    </row>
    <row r="200" spans="3:13" ht="16.5" thickBot="1">
      <c r="C200" s="235" t="s">
        <v>443</v>
      </c>
      <c r="D200" s="91"/>
      <c r="E200" s="2">
        <v>20</v>
      </c>
      <c r="I200" s="244"/>
      <c r="J200" s="14"/>
      <c r="K200" s="14"/>
      <c r="L200" s="14"/>
      <c r="M200" s="14"/>
    </row>
    <row r="201" spans="5:24" ht="16.5" thickBot="1">
      <c r="E201" s="277">
        <f>LOOKUP(E200,I81:I92,J81:J92)</f>
        <v>1</v>
      </c>
      <c r="H201" s="365" t="s">
        <v>512</v>
      </c>
      <c r="I201" s="246"/>
      <c r="K201" s="14"/>
      <c r="L201" s="14"/>
      <c r="M201" s="14"/>
      <c r="X201" s="38"/>
    </row>
    <row r="202" spans="5:24" ht="15.75">
      <c r="E202" s="245"/>
      <c r="H202" s="366">
        <f>nuevocod38sup*E199</f>
        <v>90.35999999999999</v>
      </c>
      <c r="I202" s="100"/>
      <c r="K202" s="14"/>
      <c r="L202" s="14"/>
      <c r="M202" s="14"/>
      <c r="X202" s="38"/>
    </row>
    <row r="203" spans="3:24" ht="18.75" thickBot="1">
      <c r="C203" s="190" t="s">
        <v>5</v>
      </c>
      <c r="D203" s="247"/>
      <c r="E203" s="191">
        <f>E199*86.9</f>
        <v>3128.4</v>
      </c>
      <c r="F203" s="3" t="s">
        <v>11</v>
      </c>
      <c r="I203" s="100"/>
      <c r="J203" s="14"/>
      <c r="K203" s="14"/>
      <c r="L203" s="14"/>
      <c r="M203" s="14"/>
      <c r="X203" s="38"/>
    </row>
    <row r="204" spans="10:24" ht="12.75">
      <c r="J204" s="14"/>
      <c r="K204" s="14"/>
      <c r="L204" s="14"/>
      <c r="M204" s="14"/>
      <c r="X204" s="38"/>
    </row>
    <row r="205" spans="2:18" ht="18.75" thickBot="1">
      <c r="B205" s="14"/>
      <c r="C205" s="361" t="s">
        <v>511</v>
      </c>
      <c r="D205" s="14"/>
      <c r="E205" s="14"/>
      <c r="F205" s="14"/>
      <c r="G205" s="14"/>
      <c r="R205" s="38"/>
    </row>
    <row r="206" spans="2:18" ht="13.5" thickBot="1">
      <c r="B206" s="215" t="s">
        <v>465</v>
      </c>
      <c r="C206" s="308" t="s">
        <v>464</v>
      </c>
      <c r="D206" s="308" t="s">
        <v>418</v>
      </c>
      <c r="E206" s="308" t="s">
        <v>419</v>
      </c>
      <c r="F206" s="309" t="s">
        <v>420</v>
      </c>
      <c r="G206" s="14"/>
      <c r="R206" s="38"/>
    </row>
    <row r="207" spans="2:18" ht="12.75">
      <c r="B207" s="310" t="s">
        <v>429</v>
      </c>
      <c r="C207" s="217">
        <f>E199</f>
        <v>36</v>
      </c>
      <c r="D207" s="217" t="s">
        <v>430</v>
      </c>
      <c r="E207" s="311">
        <f>indicefeb07*E203</f>
        <v>1421.23212</v>
      </c>
      <c r="F207" s="250"/>
      <c r="G207" s="27"/>
      <c r="H207" s="14"/>
      <c r="I207" s="38"/>
      <c r="K207" s="38"/>
      <c r="L207" s="38"/>
      <c r="M207" s="38"/>
      <c r="N207" s="38"/>
      <c r="O207" s="38"/>
      <c r="P207" s="38"/>
      <c r="R207" s="38"/>
    </row>
    <row r="208" spans="2:18" ht="12.75">
      <c r="B208" s="248" t="s">
        <v>392</v>
      </c>
      <c r="C208" s="125">
        <f>E201</f>
        <v>1</v>
      </c>
      <c r="D208" s="103" t="s">
        <v>0</v>
      </c>
      <c r="E208" s="249">
        <f>E207*C208</f>
        <v>1421.23212</v>
      </c>
      <c r="F208" s="250"/>
      <c r="G208" s="27"/>
      <c r="H208" s="14"/>
      <c r="I208" s="38"/>
      <c r="K208" s="38"/>
      <c r="L208" s="38"/>
      <c r="M208" s="38"/>
      <c r="N208" s="38"/>
      <c r="O208" s="38"/>
      <c r="P208" s="38"/>
      <c r="R208" s="38"/>
    </row>
    <row r="209" spans="2:16" ht="12.75">
      <c r="B209" s="248" t="s">
        <v>398</v>
      </c>
      <c r="C209" s="103"/>
      <c r="D209" s="198" t="s">
        <v>426</v>
      </c>
      <c r="E209" s="249">
        <f>IF(E199&gt;15,121.5,cod06supfeb07*E199)</f>
        <v>121.5</v>
      </c>
      <c r="F209" s="250"/>
      <c r="G209" s="27"/>
      <c r="H209" s="14"/>
      <c r="I209" s="38"/>
      <c r="K209" s="38"/>
      <c r="L209" s="38"/>
      <c r="M209" s="38"/>
      <c r="N209" s="38"/>
      <c r="O209" s="38"/>
      <c r="P209" s="38"/>
    </row>
    <row r="210" spans="2:18" ht="12.75">
      <c r="B210" s="251" t="s">
        <v>399</v>
      </c>
      <c r="C210" s="125">
        <v>0.07</v>
      </c>
      <c r="D210" s="198" t="s">
        <v>431</v>
      </c>
      <c r="E210" s="249">
        <f>E209*0.07</f>
        <v>8.505</v>
      </c>
      <c r="F210" s="250"/>
      <c r="G210" s="27"/>
      <c r="H210" s="14"/>
      <c r="I210" s="38"/>
      <c r="K210" s="38"/>
      <c r="L210" s="38"/>
      <c r="M210" s="38"/>
      <c r="N210" s="38"/>
      <c r="O210" s="38"/>
      <c r="P210" s="38"/>
      <c r="R210" s="38"/>
    </row>
    <row r="211" spans="2:16" ht="15.75">
      <c r="B211" s="252" t="s">
        <v>400</v>
      </c>
      <c r="C211" s="284">
        <v>1</v>
      </c>
      <c r="D211" s="103" t="s">
        <v>413</v>
      </c>
      <c r="E211" s="249">
        <f>IF(E199*9.16666&gt;220,220,E199*9.16666)*C211</f>
        <v>220</v>
      </c>
      <c r="F211" s="250"/>
      <c r="G211" s="122"/>
      <c r="H211" s="14"/>
      <c r="K211" s="38"/>
      <c r="L211" s="38"/>
      <c r="M211" s="38"/>
      <c r="N211" s="38"/>
      <c r="O211" s="38"/>
      <c r="P211" s="38"/>
    </row>
    <row r="212" spans="2:16" ht="15.75">
      <c r="B212" s="248" t="s">
        <v>401</v>
      </c>
      <c r="C212" s="284">
        <v>1</v>
      </c>
      <c r="D212" s="103" t="s">
        <v>432</v>
      </c>
      <c r="E212" s="253">
        <f>IF(E199*8.3333&gt;200,200,E199*8.3333)*C212</f>
        <v>200</v>
      </c>
      <c r="F212" s="254"/>
      <c r="G212" s="122"/>
      <c r="H212" s="14"/>
      <c r="I212" s="38"/>
      <c r="K212" s="38"/>
      <c r="L212" s="38"/>
      <c r="M212" s="38"/>
      <c r="N212" s="38"/>
      <c r="O212" s="38"/>
      <c r="P212" s="38"/>
    </row>
    <row r="213" spans="2:16" ht="15.75">
      <c r="B213" s="255" t="s">
        <v>406</v>
      </c>
      <c r="C213" s="211"/>
      <c r="D213" s="211" t="s">
        <v>416</v>
      </c>
      <c r="E213" s="123">
        <v>0</v>
      </c>
      <c r="F213" s="213"/>
      <c r="G213" s="122"/>
      <c r="H213" s="14"/>
      <c r="I213" s="38"/>
      <c r="K213" s="38"/>
      <c r="L213" s="38"/>
      <c r="M213" s="38"/>
      <c r="N213" s="38"/>
      <c r="O213" s="38"/>
      <c r="P213" s="38"/>
    </row>
    <row r="214" spans="2:9" ht="12.75">
      <c r="B214" s="248" t="s">
        <v>396</v>
      </c>
      <c r="C214" s="125">
        <v>0.07</v>
      </c>
      <c r="D214" s="125" t="s">
        <v>428</v>
      </c>
      <c r="E214" s="249">
        <f>(E207+E208+E215)*C214</f>
        <v>201.96283384368002</v>
      </c>
      <c r="F214" s="250"/>
      <c r="G214" s="203"/>
      <c r="H214" s="14"/>
      <c r="I214" s="39"/>
    </row>
    <row r="215" spans="1:8" ht="15.75">
      <c r="A215" s="6"/>
      <c r="B215" s="248" t="s">
        <v>395</v>
      </c>
      <c r="C215" s="284">
        <v>1</v>
      </c>
      <c r="D215" s="204" t="s">
        <v>408</v>
      </c>
      <c r="E215" s="26">
        <f>(H202+(punto_índice*E203+(punto_índice*E203)*(E201-0.2))*0.07)*0.216*C215</f>
        <v>42.719100624</v>
      </c>
      <c r="F215" s="250"/>
      <c r="G215" s="203"/>
      <c r="H215" s="14"/>
    </row>
    <row r="216" spans="2:16" ht="16.5" thickBot="1">
      <c r="B216" s="256" t="s">
        <v>438</v>
      </c>
      <c r="C216" s="144"/>
      <c r="D216" s="144"/>
      <c r="E216" s="367">
        <v>0</v>
      </c>
      <c r="F216" s="250"/>
      <c r="G216" s="257"/>
      <c r="H216" s="14"/>
      <c r="P216" s="40"/>
    </row>
    <row r="217" spans="2:8" ht="16.5" thickBot="1">
      <c r="B217" s="258"/>
      <c r="C217" s="235" t="s">
        <v>12</v>
      </c>
      <c r="D217" s="278"/>
      <c r="E217" s="279">
        <f>SUM(E207:E216)</f>
        <v>3637.15117446768</v>
      </c>
      <c r="F217" s="260"/>
      <c r="G217" s="261"/>
      <c r="H217" s="14"/>
    </row>
    <row r="218" spans="2:8" ht="15.75">
      <c r="B218" s="255" t="s">
        <v>433</v>
      </c>
      <c r="C218" s="262"/>
      <c r="D218" s="223" t="s">
        <v>434</v>
      </c>
      <c r="E218" s="281">
        <v>0</v>
      </c>
      <c r="F218" s="230">
        <f>-E218</f>
        <v>0</v>
      </c>
      <c r="G218" s="261"/>
      <c r="H218" s="14"/>
    </row>
    <row r="219" spans="2:9" ht="12.75">
      <c r="B219" s="103">
        <v>502</v>
      </c>
      <c r="C219" s="263">
        <v>0.16</v>
      </c>
      <c r="D219" s="226" t="s">
        <v>437</v>
      </c>
      <c r="E219" s="226"/>
      <c r="F219" s="264">
        <f>-(E207+E208+E214+E215+E209+E210+F218)*C219</f>
        <v>-514.7441879148288</v>
      </c>
      <c r="G219" s="238"/>
      <c r="H219" s="261"/>
      <c r="I219" s="14"/>
    </row>
    <row r="220" spans="2:9" ht="12.75">
      <c r="B220" s="103">
        <v>504</v>
      </c>
      <c r="C220" s="225">
        <v>0.006</v>
      </c>
      <c r="D220" s="196" t="s">
        <v>436</v>
      </c>
      <c r="E220" s="196"/>
      <c r="F220" s="264">
        <f>-(E207+E208+E214+E215+E209+E210+F218)*C220</f>
        <v>-19.30290704680608</v>
      </c>
      <c r="G220" s="202"/>
      <c r="H220" s="261"/>
      <c r="I220" s="14"/>
    </row>
    <row r="221" spans="2:9" ht="12.75">
      <c r="B221" s="103">
        <v>505</v>
      </c>
      <c r="C221" s="125">
        <v>0.03</v>
      </c>
      <c r="D221" s="226" t="s">
        <v>435</v>
      </c>
      <c r="E221" s="226"/>
      <c r="F221" s="264">
        <f>-(E207+E208+E214+E215+E209+E210+F218)*C221</f>
        <v>-96.51453523403039</v>
      </c>
      <c r="G221" s="21"/>
      <c r="H221" s="261"/>
      <c r="I221" s="14"/>
    </row>
    <row r="222" spans="2:9" ht="13.5" thickBot="1">
      <c r="B222" s="265" t="s">
        <v>2</v>
      </c>
      <c r="C222" s="285">
        <v>0</v>
      </c>
      <c r="D222" s="144"/>
      <c r="E222" s="144"/>
      <c r="F222" s="266">
        <f>-(E208+E207+E215+E214+E209+E210+F218)*C222</f>
        <v>0</v>
      </c>
      <c r="G222" s="99"/>
      <c r="H222" s="267"/>
      <c r="I222" s="14"/>
    </row>
    <row r="223" spans="2:9" ht="16.5" thickBot="1">
      <c r="B223" s="182"/>
      <c r="C223" s="268"/>
      <c r="D223" s="235" t="s">
        <v>3</v>
      </c>
      <c r="E223" s="269"/>
      <c r="F223" s="270">
        <f>SUM(F219:F222)</f>
        <v>-630.5616301956653</v>
      </c>
      <c r="G223" s="14"/>
      <c r="H223" s="14"/>
      <c r="I223" s="14"/>
    </row>
    <row r="224" spans="1:8" ht="16.5" thickBot="1">
      <c r="A224" s="20"/>
      <c r="B224" s="377"/>
      <c r="C224" s="144"/>
      <c r="D224" s="250"/>
      <c r="E224" s="250"/>
      <c r="G224" s="271"/>
      <c r="H224" s="14"/>
    </row>
    <row r="225" spans="2:8" ht="16.5" thickBot="1">
      <c r="B225" s="45"/>
      <c r="C225" s="235" t="s">
        <v>4</v>
      </c>
      <c r="D225" s="236"/>
      <c r="E225" s="272">
        <f>E217+F223</f>
        <v>3006.589544272015</v>
      </c>
      <c r="F225" s="6"/>
      <c r="G225" s="273"/>
      <c r="H225" s="14"/>
    </row>
    <row r="226" spans="2:13" ht="15.75">
      <c r="B226" s="45"/>
      <c r="C226" s="239"/>
      <c r="D226" s="22"/>
      <c r="E226" s="237"/>
      <c r="H226" s="45"/>
      <c r="I226" s="239"/>
      <c r="J226" s="22"/>
      <c r="K226" s="237"/>
      <c r="M226" s="14"/>
    </row>
    <row r="227" spans="2:13" ht="15.75">
      <c r="B227" s="45"/>
      <c r="C227" s="239"/>
      <c r="D227" s="22"/>
      <c r="E227" s="237"/>
      <c r="H227" s="45"/>
      <c r="I227" s="239"/>
      <c r="J227" s="22"/>
      <c r="K227" s="237"/>
      <c r="M227" s="14"/>
    </row>
    <row r="228" spans="2:7" ht="15.75">
      <c r="B228" s="45"/>
      <c r="C228" s="239"/>
      <c r="D228" s="22"/>
      <c r="E228" s="6" t="s">
        <v>459</v>
      </c>
      <c r="F228" s="237"/>
      <c r="G228" s="14"/>
    </row>
    <row r="229" spans="2:6" ht="16.5" thickBot="1">
      <c r="B229" s="288" t="s">
        <v>458</v>
      </c>
      <c r="E229" s="6">
        <v>502</v>
      </c>
      <c r="F229" s="291">
        <f>-(E207+E208+E214+E215+E209+E210+F218+D230)*C219</f>
        <v>-772.1162818722432</v>
      </c>
    </row>
    <row r="230" spans="1:6" ht="16.5" thickBot="1">
      <c r="A230" s="20"/>
      <c r="B230" s="235" t="s">
        <v>456</v>
      </c>
      <c r="C230" s="141"/>
      <c r="D230" s="292">
        <f>(E207+E208+E209+E210+E215+E214)*0.5</f>
        <v>1608.57558723384</v>
      </c>
      <c r="E230" s="6">
        <v>504</v>
      </c>
      <c r="F230" s="291">
        <f>-(E207+E208+E214+E215+E209+E210+F218+D230)*C220</f>
        <v>-28.954360570209122</v>
      </c>
    </row>
    <row r="231" spans="1:6" ht="16.5" thickBot="1">
      <c r="A231" s="20"/>
      <c r="B231" s="235" t="s">
        <v>457</v>
      </c>
      <c r="C231" s="141"/>
      <c r="D231" s="364">
        <v>0</v>
      </c>
      <c r="E231" s="6">
        <v>505</v>
      </c>
      <c r="F231" s="291">
        <f>-(E207+E208+E214+E215+E209+E210+F218+D230)*C221</f>
        <v>-144.7718028510456</v>
      </c>
    </row>
    <row r="232" spans="1:6" ht="16.5" thickBot="1">
      <c r="A232" s="20"/>
      <c r="B232" s="45"/>
      <c r="C232" s="239"/>
      <c r="D232" s="22"/>
      <c r="E232" s="237"/>
      <c r="F232" s="237"/>
    </row>
    <row r="233" spans="1:6" ht="16.5" thickBot="1">
      <c r="A233" s="20"/>
      <c r="B233" s="45"/>
      <c r="C233" s="239"/>
      <c r="D233" s="295" t="s">
        <v>460</v>
      </c>
      <c r="E233" s="240"/>
      <c r="F233" s="290">
        <f>E217+D230+D231+F229+F230+F231</f>
        <v>4299.884316408023</v>
      </c>
    </row>
    <row r="234" spans="1:6" ht="15.75">
      <c r="A234" s="20"/>
      <c r="B234" s="45"/>
      <c r="C234" s="239"/>
      <c r="D234" s="22"/>
      <c r="E234" s="240"/>
      <c r="F234" s="237"/>
    </row>
    <row r="235" spans="1:6" ht="15.75">
      <c r="A235" s="20"/>
      <c r="B235" s="45"/>
      <c r="C235" s="239"/>
      <c r="D235" s="378" t="s">
        <v>471</v>
      </c>
      <c r="E235" s="379"/>
      <c r="F235" s="380">
        <f>F233-E225</f>
        <v>1293.2947721360079</v>
      </c>
    </row>
    <row r="236" spans="1:11" ht="15.75">
      <c r="A236" s="20"/>
      <c r="B236" s="41"/>
      <c r="C236" s="41"/>
      <c r="D236" s="22"/>
      <c r="E236" s="240"/>
      <c r="F236" s="237"/>
      <c r="G236" s="41"/>
      <c r="H236" s="20"/>
      <c r="I236" s="20"/>
      <c r="J236" s="20"/>
      <c r="K236" s="20"/>
    </row>
    <row r="237" spans="1:11" ht="15">
      <c r="A237" s="20"/>
      <c r="B237" s="41"/>
      <c r="C237" s="43"/>
      <c r="D237" s="368" t="s">
        <v>29</v>
      </c>
      <c r="E237" s="368"/>
      <c r="F237" s="161"/>
      <c r="G237" s="44"/>
      <c r="H237" s="43"/>
      <c r="I237" s="20"/>
      <c r="J237" s="20"/>
      <c r="K237" s="20"/>
    </row>
    <row r="238" spans="1:11" ht="15">
      <c r="A238" s="20"/>
      <c r="B238" s="41"/>
      <c r="C238" s="43"/>
      <c r="D238" s="368" t="s">
        <v>56</v>
      </c>
      <c r="E238" s="368"/>
      <c r="F238" s="161"/>
      <c r="G238" s="44"/>
      <c r="H238" s="43"/>
      <c r="I238" s="45"/>
      <c r="J238" s="41"/>
      <c r="K238" s="20"/>
    </row>
    <row r="239" spans="1:11" ht="15.75">
      <c r="A239" s="20"/>
      <c r="B239" s="41"/>
      <c r="C239" s="43"/>
      <c r="D239" s="368" t="s">
        <v>30</v>
      </c>
      <c r="E239" s="368"/>
      <c r="F239" s="161"/>
      <c r="G239" s="44"/>
      <c r="H239" s="43"/>
      <c r="I239" s="45"/>
      <c r="J239" s="49"/>
      <c r="K239" s="20"/>
    </row>
    <row r="240" spans="1:11" ht="15">
      <c r="A240" s="20"/>
      <c r="B240" s="41"/>
      <c r="C240" s="43"/>
      <c r="D240" s="368" t="s">
        <v>439</v>
      </c>
      <c r="E240" s="368"/>
      <c r="F240" s="161"/>
      <c r="G240" s="44"/>
      <c r="H240" s="47"/>
      <c r="I240" s="45"/>
      <c r="J240" s="41"/>
      <c r="K240" s="20"/>
    </row>
    <row r="241" spans="1:11" ht="15.75">
      <c r="A241" s="20"/>
      <c r="B241" s="41"/>
      <c r="C241" s="41"/>
      <c r="D241" s="369" t="s">
        <v>513</v>
      </c>
      <c r="E241" s="368"/>
      <c r="F241" s="161"/>
      <c r="G241" s="44"/>
      <c r="H241" s="41"/>
      <c r="I241" s="45"/>
      <c r="J241" s="49"/>
      <c r="K241" s="20"/>
    </row>
    <row r="242" spans="1:11" ht="15.75">
      <c r="A242" s="20"/>
      <c r="B242" s="44"/>
      <c r="C242" s="48"/>
      <c r="D242" s="369" t="s">
        <v>72</v>
      </c>
      <c r="E242" s="368"/>
      <c r="F242" s="161"/>
      <c r="G242" s="44"/>
      <c r="H242" s="49"/>
      <c r="I242" s="45"/>
      <c r="J242" s="20"/>
      <c r="K242" s="20"/>
    </row>
    <row r="243" spans="1:11" ht="18">
      <c r="A243" s="20"/>
      <c r="B243" s="44"/>
      <c r="C243" s="360"/>
      <c r="D243" s="370" t="s">
        <v>505</v>
      </c>
      <c r="E243" s="371"/>
      <c r="F243" s="161"/>
      <c r="G243" s="44"/>
      <c r="H243" s="49"/>
      <c r="I243" s="45"/>
      <c r="J243" s="20"/>
      <c r="K243" s="20"/>
    </row>
    <row r="244" spans="1:11" ht="12.75">
      <c r="A244" s="20"/>
      <c r="B244" s="20"/>
      <c r="C244" s="41"/>
      <c r="D244" s="20"/>
      <c r="E244" s="41"/>
      <c r="F244" s="20"/>
      <c r="G244" s="20"/>
      <c r="H244" s="41"/>
      <c r="I244" s="45"/>
      <c r="J244" s="20"/>
      <c r="K244" s="20"/>
    </row>
    <row r="245" spans="2:11" ht="12.75">
      <c r="B245" s="41"/>
      <c r="C245" s="41"/>
      <c r="D245" s="20"/>
      <c r="E245" s="46"/>
      <c r="F245" s="20"/>
      <c r="G245" s="41"/>
      <c r="H245" s="50"/>
      <c r="I245" s="20"/>
      <c r="J245" s="20"/>
      <c r="K245" s="20"/>
    </row>
    <row r="246" spans="2:11" ht="12.75">
      <c r="B246" s="41"/>
      <c r="C246" s="41"/>
      <c r="D246" s="20"/>
      <c r="E246" s="41"/>
      <c r="F246" s="20"/>
      <c r="G246" s="20"/>
      <c r="H246" s="20"/>
      <c r="I246" s="45"/>
      <c r="J246" s="20"/>
      <c r="K246" s="20"/>
    </row>
    <row r="247" spans="2:11" ht="15.75">
      <c r="B247" s="41"/>
      <c r="C247" s="20"/>
      <c r="D247" s="296"/>
      <c r="E247" s="49"/>
      <c r="F247" s="20"/>
      <c r="G247" s="20"/>
      <c r="H247" s="20"/>
      <c r="I247" s="20"/>
      <c r="J247" s="20"/>
      <c r="K247" s="20"/>
    </row>
    <row r="248" spans="2:11" ht="18">
      <c r="B248" s="41"/>
      <c r="C248" s="20"/>
      <c r="D248" s="20"/>
      <c r="E248" s="20"/>
      <c r="F248" s="20"/>
      <c r="G248" s="20"/>
      <c r="H248" s="51"/>
      <c r="I248" s="20"/>
      <c r="J248" s="20"/>
      <c r="K248" s="20"/>
    </row>
    <row r="249" spans="2:11" ht="15.75">
      <c r="B249" s="41"/>
      <c r="C249" s="20"/>
      <c r="D249" s="45"/>
      <c r="E249" s="49"/>
      <c r="F249" s="20"/>
      <c r="G249" s="20"/>
      <c r="H249" s="41"/>
      <c r="I249" s="20"/>
      <c r="J249" s="20"/>
      <c r="K249" s="20"/>
    </row>
    <row r="250" spans="2:11" ht="18">
      <c r="B250" s="41"/>
      <c r="C250" s="52"/>
      <c r="D250" s="20"/>
      <c r="E250" s="41"/>
      <c r="F250" s="20"/>
      <c r="G250" s="20"/>
      <c r="H250" s="51"/>
      <c r="I250" s="20"/>
      <c r="J250" s="41"/>
      <c r="K250" s="20"/>
    </row>
    <row r="251" spans="2:11" ht="12.75">
      <c r="B251" s="41"/>
      <c r="C251" s="20"/>
      <c r="D251" s="20"/>
      <c r="E251" s="20"/>
      <c r="F251" s="20"/>
      <c r="G251" s="20"/>
      <c r="H251" s="41"/>
      <c r="I251" s="20"/>
      <c r="J251" s="41"/>
      <c r="K251" s="20"/>
    </row>
    <row r="252" spans="2:11" ht="12.75">
      <c r="B252" s="41"/>
      <c r="C252" s="20"/>
      <c r="D252" s="20"/>
      <c r="E252" s="20"/>
      <c r="F252" s="20"/>
      <c r="G252" s="20"/>
      <c r="H252" s="20"/>
      <c r="I252" s="20"/>
      <c r="J252" s="41"/>
      <c r="K252" s="20"/>
    </row>
    <row r="253" spans="2:11" ht="12.75">
      <c r="B253" s="41"/>
      <c r="C253" s="41"/>
      <c r="D253" s="20"/>
      <c r="E253" s="20"/>
      <c r="F253" s="20"/>
      <c r="G253" s="41"/>
      <c r="H253" s="20"/>
      <c r="I253" s="20"/>
      <c r="J253" s="20"/>
      <c r="K253" s="20"/>
    </row>
    <row r="254" spans="2:11" ht="12.75">
      <c r="B254" s="41"/>
      <c r="C254" s="41"/>
      <c r="D254" s="20"/>
      <c r="E254" s="20"/>
      <c r="F254" s="20"/>
      <c r="G254" s="41"/>
      <c r="H254" s="20"/>
      <c r="I254" s="20"/>
      <c r="J254" s="41"/>
      <c r="K254" s="20"/>
    </row>
    <row r="255" spans="2:11" ht="12.75">
      <c r="B255" s="41"/>
      <c r="C255" s="41"/>
      <c r="D255" s="20"/>
      <c r="E255" s="20"/>
      <c r="F255" s="20"/>
      <c r="G255" s="41"/>
      <c r="H255" s="20"/>
      <c r="I255" s="20"/>
      <c r="J255" s="42"/>
      <c r="K255" s="20"/>
    </row>
    <row r="256" spans="2:11" ht="12.75">
      <c r="B256" s="41"/>
      <c r="C256" s="41"/>
      <c r="D256" s="20"/>
      <c r="E256" s="20"/>
      <c r="F256" s="20"/>
      <c r="G256" s="41"/>
      <c r="H256" s="20"/>
      <c r="I256" s="20"/>
      <c r="J256" s="22"/>
      <c r="K256" s="20"/>
    </row>
    <row r="257" spans="2:11" ht="12.75">
      <c r="B257" s="41"/>
      <c r="C257" s="41"/>
      <c r="D257" s="20"/>
      <c r="E257" s="41"/>
      <c r="F257" s="20"/>
      <c r="G257" s="41"/>
      <c r="H257" s="20"/>
      <c r="I257" s="20"/>
      <c r="J257" s="42"/>
      <c r="K257" s="20"/>
    </row>
    <row r="258" spans="2:11" ht="12.75">
      <c r="B258" s="53"/>
      <c r="C258" s="42"/>
      <c r="D258" s="20"/>
      <c r="E258" s="41"/>
      <c r="F258" s="20"/>
      <c r="G258" s="53"/>
      <c r="H258" s="22"/>
      <c r="I258" s="20"/>
      <c r="J258" s="22"/>
      <c r="K258" s="20"/>
    </row>
    <row r="259" spans="2:11" ht="12.75">
      <c r="B259" s="20"/>
      <c r="C259" s="41"/>
      <c r="D259" s="20"/>
      <c r="E259" s="41"/>
      <c r="F259" s="20"/>
      <c r="G259" s="42"/>
      <c r="H259" s="22"/>
      <c r="I259" s="54"/>
      <c r="J259" s="22"/>
      <c r="K259" s="20"/>
    </row>
    <row r="260" spans="2:11" ht="12.75">
      <c r="B260" s="20"/>
      <c r="C260" s="41"/>
      <c r="D260" s="20"/>
      <c r="E260" s="20"/>
      <c r="F260" s="20"/>
      <c r="G260" s="42"/>
      <c r="H260" s="22"/>
      <c r="I260" s="22"/>
      <c r="J260" s="22"/>
      <c r="K260" s="20"/>
    </row>
    <row r="261" spans="2:11" ht="12.75">
      <c r="B261" s="20"/>
      <c r="C261" s="20"/>
      <c r="D261" s="20"/>
      <c r="E261" s="41"/>
      <c r="F261" s="20"/>
      <c r="G261" s="22"/>
      <c r="H261" s="22"/>
      <c r="I261" s="54"/>
      <c r="J261" s="20"/>
      <c r="K261" s="20"/>
    </row>
    <row r="262" spans="2:11" ht="12.75">
      <c r="B262" s="20"/>
      <c r="C262" s="20"/>
      <c r="D262" s="54"/>
      <c r="E262" s="42"/>
      <c r="F262" s="20"/>
      <c r="G262" s="22"/>
      <c r="H262" s="22"/>
      <c r="I262" s="22"/>
      <c r="J262" s="20"/>
      <c r="K262" s="20"/>
    </row>
    <row r="263" spans="2:11" ht="12.75">
      <c r="B263" s="20"/>
      <c r="C263" s="20"/>
      <c r="D263" s="20"/>
      <c r="E263" s="20"/>
      <c r="F263" s="20"/>
      <c r="G263" s="42"/>
      <c r="H263" s="22"/>
      <c r="I263" s="22"/>
      <c r="J263" s="20"/>
      <c r="K263" s="20"/>
    </row>
    <row r="264" spans="2:11" ht="12.75">
      <c r="B264" s="20"/>
      <c r="C264" s="20"/>
      <c r="D264" s="54"/>
      <c r="E264" s="42"/>
      <c r="F264" s="20"/>
      <c r="G264" s="20"/>
      <c r="H264" s="20"/>
      <c r="I264" s="42"/>
      <c r="J264" s="20"/>
      <c r="K264" s="20"/>
    </row>
    <row r="265" spans="2:11" ht="12.75">
      <c r="B265" s="20"/>
      <c r="C265" s="20"/>
      <c r="D265" s="20"/>
      <c r="E265" s="20"/>
      <c r="F265" s="20"/>
      <c r="G265" s="20"/>
      <c r="H265" s="20"/>
      <c r="I265" s="20"/>
      <c r="J265" s="41"/>
      <c r="K265" s="20"/>
    </row>
    <row r="266" spans="2:11" ht="12.75">
      <c r="B266" s="20"/>
      <c r="C266" s="22"/>
      <c r="D266" s="20"/>
      <c r="E266" s="41"/>
      <c r="F266" s="20"/>
      <c r="G266" s="20"/>
      <c r="H266" s="20"/>
      <c r="I266" s="20"/>
      <c r="J266" s="41"/>
      <c r="K266" s="20"/>
    </row>
    <row r="267" spans="2:11" ht="12.75">
      <c r="B267" s="20"/>
      <c r="C267" s="20"/>
      <c r="D267" s="20"/>
      <c r="E267" s="41"/>
      <c r="F267" s="20"/>
      <c r="G267" s="20"/>
      <c r="H267" s="20"/>
      <c r="I267" s="20"/>
      <c r="J267" s="41"/>
      <c r="K267" s="20"/>
    </row>
    <row r="268" spans="2:11" ht="12.75">
      <c r="B268" s="41"/>
      <c r="C268" s="41"/>
      <c r="D268" s="20"/>
      <c r="E268" s="20"/>
      <c r="F268" s="20"/>
      <c r="G268" s="41"/>
      <c r="H268" s="41"/>
      <c r="I268" s="20"/>
      <c r="J268" s="20"/>
      <c r="K268" s="20"/>
    </row>
    <row r="269" spans="2:11" ht="12.75">
      <c r="B269" s="41"/>
      <c r="C269" s="41"/>
      <c r="D269" s="20"/>
      <c r="E269" s="20"/>
      <c r="F269" s="20"/>
      <c r="G269" s="41"/>
      <c r="H269" s="41"/>
      <c r="I269" s="20"/>
      <c r="J269" s="41"/>
      <c r="K269" s="20"/>
    </row>
    <row r="270" spans="2:11" ht="12.75">
      <c r="B270" s="41"/>
      <c r="C270" s="41"/>
      <c r="D270" s="20"/>
      <c r="E270" s="20"/>
      <c r="F270" s="20"/>
      <c r="G270" s="41"/>
      <c r="H270" s="41"/>
      <c r="I270" s="20"/>
      <c r="J270" s="41"/>
      <c r="K270" s="20"/>
    </row>
    <row r="271" spans="2:11" ht="12.75">
      <c r="B271" s="41"/>
      <c r="C271" s="41"/>
      <c r="D271" s="20"/>
      <c r="E271" s="20"/>
      <c r="F271" s="20"/>
      <c r="G271" s="41"/>
      <c r="H271" s="41"/>
      <c r="I271" s="20"/>
      <c r="J271" s="20"/>
      <c r="K271" s="20"/>
    </row>
    <row r="272" spans="2:11" ht="12.75">
      <c r="B272" s="41"/>
      <c r="C272" s="41"/>
      <c r="D272" s="20"/>
      <c r="E272" s="41"/>
      <c r="F272" s="20"/>
      <c r="G272" s="41"/>
      <c r="H272" s="41"/>
      <c r="I272" s="20"/>
      <c r="J272" s="41"/>
      <c r="K272" s="20"/>
    </row>
    <row r="273" spans="2:11" ht="12.75">
      <c r="B273" s="53"/>
      <c r="C273" s="41"/>
      <c r="D273" s="20"/>
      <c r="E273" s="41"/>
      <c r="F273" s="20"/>
      <c r="G273" s="53"/>
      <c r="H273" s="41"/>
      <c r="I273" s="20"/>
      <c r="J273" s="20"/>
      <c r="K273" s="20"/>
    </row>
    <row r="274" spans="2:11" ht="12.75">
      <c r="B274" s="20"/>
      <c r="C274" s="20"/>
      <c r="D274" s="20"/>
      <c r="E274" s="41"/>
      <c r="F274" s="20"/>
      <c r="G274" s="42"/>
      <c r="H274" s="20"/>
      <c r="I274" s="20"/>
      <c r="J274" s="20"/>
      <c r="K274" s="20"/>
    </row>
    <row r="275" spans="2:11" ht="12.75">
      <c r="B275" s="20"/>
      <c r="C275" s="41"/>
      <c r="D275" s="20"/>
      <c r="E275" s="20"/>
      <c r="F275" s="20"/>
      <c r="G275" s="42"/>
      <c r="H275" s="41"/>
      <c r="I275" s="20"/>
      <c r="J275" s="20"/>
      <c r="K275" s="20"/>
    </row>
    <row r="276" spans="2:11" ht="12.75">
      <c r="B276" s="20"/>
      <c r="C276" s="20"/>
      <c r="D276" s="20"/>
      <c r="E276" s="41"/>
      <c r="F276" s="20"/>
      <c r="G276" s="22"/>
      <c r="H276" s="41"/>
      <c r="I276" s="20"/>
      <c r="J276" s="20"/>
      <c r="K276" s="20"/>
    </row>
    <row r="277" spans="2:11" ht="12.75">
      <c r="B277" s="20"/>
      <c r="C277" s="20"/>
      <c r="D277" s="54"/>
      <c r="E277" s="41"/>
      <c r="F277" s="20"/>
      <c r="G277" s="22"/>
      <c r="H277" s="20"/>
      <c r="I277" s="22"/>
      <c r="J277" s="20"/>
      <c r="K277" s="20"/>
    </row>
    <row r="278" spans="2:11" ht="12.75">
      <c r="B278" s="20"/>
      <c r="C278" s="20"/>
      <c r="D278" s="20"/>
      <c r="E278" s="20"/>
      <c r="F278" s="20"/>
      <c r="G278" s="42"/>
      <c r="H278" s="22"/>
      <c r="I278" s="20"/>
      <c r="J278" s="20"/>
      <c r="K278" s="20"/>
    </row>
    <row r="279" spans="2:11" ht="12.75">
      <c r="B279" s="20"/>
      <c r="C279" s="20"/>
      <c r="D279" s="54"/>
      <c r="E279" s="41"/>
      <c r="F279" s="20"/>
      <c r="G279" s="42"/>
      <c r="H279" s="22"/>
      <c r="I279" s="42"/>
      <c r="J279" s="20"/>
      <c r="K279" s="20"/>
    </row>
    <row r="280" spans="2:11" ht="12.75">
      <c r="B280" s="20"/>
      <c r="C280" s="20"/>
      <c r="D280" s="20"/>
      <c r="E280" s="20"/>
      <c r="F280" s="20"/>
      <c r="G280" s="42"/>
      <c r="H280" s="22"/>
      <c r="I280" s="42"/>
      <c r="J280" s="20"/>
      <c r="K280" s="20"/>
    </row>
    <row r="281" spans="2:11" ht="12.75">
      <c r="B281" s="20"/>
      <c r="C281" s="22"/>
      <c r="D281" s="20"/>
      <c r="E281" s="20"/>
      <c r="F281" s="20"/>
      <c r="G281" s="20"/>
      <c r="H281" s="20"/>
      <c r="I281" s="42"/>
      <c r="J281" s="41"/>
      <c r="K281" s="20"/>
    </row>
    <row r="282" spans="2:11" ht="12.75">
      <c r="B282" s="20"/>
      <c r="C282" s="20"/>
      <c r="D282" s="20"/>
      <c r="E282" s="20"/>
      <c r="F282" s="20"/>
      <c r="G282" s="20"/>
      <c r="H282" s="20"/>
      <c r="I282" s="20"/>
      <c r="J282" s="41"/>
      <c r="K282" s="20"/>
    </row>
    <row r="283" spans="2:11" ht="12.75">
      <c r="B283" s="20"/>
      <c r="C283" s="20"/>
      <c r="D283" s="20"/>
      <c r="E283" s="20"/>
      <c r="F283" s="20"/>
      <c r="G283" s="20"/>
      <c r="H283" s="20"/>
      <c r="I283" s="20"/>
      <c r="J283" s="41"/>
      <c r="K283" s="20"/>
    </row>
    <row r="284" spans="2:11" ht="12.75">
      <c r="B284" s="41"/>
      <c r="C284" s="41"/>
      <c r="D284" s="20"/>
      <c r="E284" s="20"/>
      <c r="F284" s="20"/>
      <c r="G284" s="41"/>
      <c r="H284" s="41"/>
      <c r="I284" s="20"/>
      <c r="J284" s="20"/>
      <c r="K284" s="20"/>
    </row>
    <row r="285" spans="2:11" ht="12.75">
      <c r="B285" s="41"/>
      <c r="C285" s="41"/>
      <c r="D285" s="20"/>
      <c r="E285" s="20"/>
      <c r="F285" s="20"/>
      <c r="G285" s="41"/>
      <c r="H285" s="41"/>
      <c r="I285" s="20"/>
      <c r="J285" s="41"/>
      <c r="K285" s="20"/>
    </row>
    <row r="286" spans="2:11" ht="12.75">
      <c r="B286" s="41"/>
      <c r="C286" s="41"/>
      <c r="D286" s="20"/>
      <c r="E286" s="20"/>
      <c r="F286" s="20"/>
      <c r="G286" s="41"/>
      <c r="H286" s="41"/>
      <c r="I286" s="20"/>
      <c r="J286" s="41"/>
      <c r="K286" s="20"/>
    </row>
    <row r="287" spans="2:11" ht="12.75">
      <c r="B287" s="41"/>
      <c r="C287" s="41"/>
      <c r="D287" s="20"/>
      <c r="E287" s="20"/>
      <c r="F287" s="20"/>
      <c r="G287" s="41"/>
      <c r="H287" s="41"/>
      <c r="I287" s="20"/>
      <c r="J287" s="20"/>
      <c r="K287" s="20"/>
    </row>
    <row r="288" spans="2:11" ht="12.75">
      <c r="B288" s="41"/>
      <c r="C288" s="41"/>
      <c r="D288" s="20"/>
      <c r="E288" s="41"/>
      <c r="F288" s="20"/>
      <c r="G288" s="41"/>
      <c r="H288" s="41"/>
      <c r="I288" s="20"/>
      <c r="J288" s="41"/>
      <c r="K288" s="20"/>
    </row>
    <row r="289" spans="2:11" ht="12.75">
      <c r="B289" s="53"/>
      <c r="C289" s="41"/>
      <c r="D289" s="20"/>
      <c r="E289" s="41"/>
      <c r="F289" s="20"/>
      <c r="G289" s="53"/>
      <c r="H289" s="41"/>
      <c r="I289" s="20"/>
      <c r="J289" s="20"/>
      <c r="K289" s="20"/>
    </row>
    <row r="290" spans="2:11" ht="12.75">
      <c r="B290" s="20"/>
      <c r="C290" s="20"/>
      <c r="D290" s="20"/>
      <c r="E290" s="41"/>
      <c r="F290" s="20"/>
      <c r="G290" s="42"/>
      <c r="H290" s="20"/>
      <c r="I290" s="54"/>
      <c r="J290" s="20"/>
      <c r="K290" s="20"/>
    </row>
    <row r="291" spans="2:11" ht="12.75">
      <c r="B291" s="20"/>
      <c r="C291" s="41"/>
      <c r="D291" s="20"/>
      <c r="E291" s="20"/>
      <c r="F291" s="20"/>
      <c r="G291" s="42"/>
      <c r="H291" s="41"/>
      <c r="I291" s="22"/>
      <c r="J291" s="20"/>
      <c r="K291" s="20"/>
    </row>
    <row r="292" spans="2:11" ht="12.75">
      <c r="B292" s="20"/>
      <c r="C292" s="20"/>
      <c r="D292" s="20"/>
      <c r="E292" s="41"/>
      <c r="F292" s="20"/>
      <c r="G292" s="22"/>
      <c r="H292" s="41"/>
      <c r="I292" s="54"/>
      <c r="J292" s="20"/>
      <c r="K292" s="20"/>
    </row>
    <row r="293" spans="2:11" ht="12.75">
      <c r="B293" s="20"/>
      <c r="C293" s="20"/>
      <c r="D293" s="54"/>
      <c r="E293" s="41"/>
      <c r="F293" s="20"/>
      <c r="G293" s="22"/>
      <c r="H293" s="20"/>
      <c r="I293" s="20"/>
      <c r="J293" s="20"/>
      <c r="K293" s="20"/>
    </row>
    <row r="294" spans="2:11" ht="12.75">
      <c r="B294" s="20"/>
      <c r="C294" s="20"/>
      <c r="D294" s="20"/>
      <c r="E294" s="20"/>
      <c r="F294" s="20"/>
      <c r="G294" s="42"/>
      <c r="H294" s="20"/>
      <c r="I294" s="20"/>
      <c r="J294" s="20"/>
      <c r="K294" s="20"/>
    </row>
    <row r="295" spans="2:11" ht="12.75">
      <c r="B295" s="20"/>
      <c r="C295" s="20"/>
      <c r="D295" s="54"/>
      <c r="E295" s="41"/>
      <c r="F295" s="20"/>
      <c r="G295" s="20"/>
      <c r="H295" s="20"/>
      <c r="I295" s="41"/>
      <c r="J295" s="20"/>
      <c r="K295" s="20"/>
    </row>
    <row r="296" spans="2:11" ht="12.75"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2:10" ht="12.75"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2:9" ht="12.75">
      <c r="B298" s="20"/>
      <c r="C298" s="20"/>
      <c r="D298" s="20"/>
      <c r="E298" s="20"/>
      <c r="F298" s="20"/>
      <c r="G298" s="20"/>
      <c r="H298" s="20"/>
      <c r="I298" s="20"/>
    </row>
    <row r="299" spans="2:9" ht="12.75">
      <c r="B299" s="20"/>
      <c r="C299" s="20"/>
      <c r="D299" s="20"/>
      <c r="E299" s="20"/>
      <c r="F299" s="20"/>
      <c r="G299" s="20"/>
      <c r="H299" s="20"/>
      <c r="I299" s="20"/>
    </row>
    <row r="300" spans="2:9" ht="12.75">
      <c r="B300" s="20"/>
      <c r="C300" s="20"/>
      <c r="D300" s="20"/>
      <c r="E300" s="20"/>
      <c r="F300" s="20"/>
      <c r="G300" s="20"/>
      <c r="H300" s="20"/>
      <c r="I300" s="20"/>
    </row>
    <row r="301" spans="4:9" ht="12.75">
      <c r="D301" s="20"/>
      <c r="E301" s="20"/>
      <c r="F301" s="20"/>
      <c r="I301" s="20"/>
    </row>
    <row r="302" spans="4:6" ht="12.75">
      <c r="D302" s="20"/>
      <c r="E302" s="20"/>
      <c r="F302" s="20"/>
    </row>
    <row r="303" spans="4:6" ht="12.75">
      <c r="D303" s="20"/>
      <c r="E303" s="20"/>
      <c r="F303" s="20"/>
    </row>
    <row r="304" spans="4:6" ht="12.75">
      <c r="D304" s="20"/>
      <c r="E304" s="20"/>
      <c r="F304" s="20"/>
    </row>
  </sheetData>
  <sheetProtection password="DDBB" sheet="1" objects="1" scenarios="1"/>
  <hyperlinks>
    <hyperlink ref="C6" location="Cargos" display="cargos"/>
    <hyperlink ref="C7" location="HORAS_DE_NIVEL_MEDIO" display="horas nivel medio"/>
    <hyperlink ref="C8" location="HORAS_DE_NIVEL_Superior" display="horas nivel superior"/>
    <hyperlink ref="C5" location="instructivo" display="Instructivo"/>
    <hyperlink ref="D242" r:id="rId1" display="www.agmeruruguay.com.ar"/>
    <hyperlink ref="C9:D9" location="Cargos!A1" display="listado de cargos"/>
    <hyperlink ref="B32" location="Cargos!A1" display="Cargos"/>
    <hyperlink ref="A58" r:id="rId2" display="www.agmeruruguay.com.ar"/>
    <hyperlink ref="A59" r:id="rId3" display="www.celestecompromiso.com.ar"/>
    <hyperlink ref="D243" r:id="rId4" display="www.celestecompromiso.com.ar"/>
    <hyperlink ref="D241" r:id="rId5" display="victorhutt@victorhutt.com.ar"/>
    <hyperlink ref="A57" r:id="rId6" display="victorhutt@victorhutt.com.ar"/>
  </hyperlinks>
  <printOptions/>
  <pageMargins left="0.7874015748031497" right="0.7874015748031497" top="0.5905511811023623" bottom="0.5905511811023623" header="0.5905511811023623" footer="0"/>
  <pageSetup horizontalDpi="360" verticalDpi="360" orientation="landscape" paperSize="5" scale="82" r:id="rId10"/>
  <rowBreaks count="4" manualBreakCount="4">
    <brk id="50" max="255" man="1"/>
    <brk id="82" max="255" man="1"/>
    <brk id="90" max="255" man="1"/>
    <brk id="140" max="255" man="1"/>
  </rowBreaks>
  <drawing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G314"/>
  <sheetViews>
    <sheetView workbookViewId="0" topLeftCell="A1">
      <pane ySplit="2" topLeftCell="BM237" activePane="bottomLeft" state="frozen"/>
      <selection pane="topLeft" activeCell="A1" sqref="A1"/>
      <selection pane="bottomLeft" activeCell="B254" sqref="B254"/>
    </sheetView>
  </sheetViews>
  <sheetFormatPr defaultColWidth="11.421875" defaultRowHeight="12.75"/>
  <cols>
    <col min="2" max="2" width="92.140625" style="0" customWidth="1"/>
    <col min="4" max="4" width="12.00390625" style="0" customWidth="1"/>
  </cols>
  <sheetData>
    <row r="1" spans="1:7" ht="13.5" thickBot="1">
      <c r="A1" s="67"/>
      <c r="B1" s="375" t="s">
        <v>468</v>
      </c>
      <c r="C1" s="68">
        <v>0.2725</v>
      </c>
      <c r="D1" s="69" t="s">
        <v>74</v>
      </c>
      <c r="E1" s="69" t="s">
        <v>75</v>
      </c>
      <c r="F1" s="70" t="s">
        <v>76</v>
      </c>
      <c r="G1" s="70" t="s">
        <v>77</v>
      </c>
    </row>
    <row r="2" spans="1:7" ht="12.75">
      <c r="A2" s="71" t="s">
        <v>78</v>
      </c>
      <c r="B2" s="72" t="s">
        <v>79</v>
      </c>
      <c r="C2" s="71" t="s">
        <v>80</v>
      </c>
      <c r="D2" s="73" t="s">
        <v>43</v>
      </c>
      <c r="E2" s="74" t="s">
        <v>81</v>
      </c>
      <c r="F2" s="74" t="s">
        <v>82</v>
      </c>
      <c r="G2" s="74" t="s">
        <v>83</v>
      </c>
    </row>
    <row r="3" spans="1:7" ht="12.75">
      <c r="A3" s="75">
        <v>600</v>
      </c>
      <c r="B3" s="76" t="s">
        <v>84</v>
      </c>
      <c r="C3" s="75">
        <v>1300</v>
      </c>
      <c r="D3" s="77" t="e">
        <f>(C3+E3)*#REF!</f>
        <v>#REF!</v>
      </c>
      <c r="E3" s="78">
        <v>0</v>
      </c>
      <c r="F3" s="75">
        <v>0</v>
      </c>
      <c r="G3" s="75">
        <v>0</v>
      </c>
    </row>
    <row r="4" spans="1:7" ht="12.75">
      <c r="A4" s="75">
        <v>603</v>
      </c>
      <c r="B4" s="76" t="s">
        <v>85</v>
      </c>
      <c r="C4" s="75">
        <v>3146</v>
      </c>
      <c r="D4" s="77" t="e">
        <f>(C4+E4)*#REF!</f>
        <v>#REF!</v>
      </c>
      <c r="E4" s="78">
        <v>0</v>
      </c>
      <c r="F4" s="75">
        <v>0</v>
      </c>
      <c r="G4" s="75">
        <v>0</v>
      </c>
    </row>
    <row r="5" spans="1:7" ht="12.75">
      <c r="A5" s="75">
        <v>604</v>
      </c>
      <c r="B5" s="76" t="s">
        <v>86</v>
      </c>
      <c r="C5" s="75">
        <v>3146</v>
      </c>
      <c r="D5" s="77" t="e">
        <f>(C5+E5)*#REF!</f>
        <v>#REF!</v>
      </c>
      <c r="E5" s="78">
        <v>0</v>
      </c>
      <c r="F5" s="75">
        <v>0</v>
      </c>
      <c r="G5" s="75">
        <v>0</v>
      </c>
    </row>
    <row r="6" spans="1:7" ht="12.75">
      <c r="A6" s="75">
        <v>605</v>
      </c>
      <c r="B6" s="76" t="s">
        <v>87</v>
      </c>
      <c r="C6" s="75">
        <v>2913</v>
      </c>
      <c r="D6" s="77" t="e">
        <f>(C6+E6)*#REF!</f>
        <v>#REF!</v>
      </c>
      <c r="E6" s="78">
        <v>0</v>
      </c>
      <c r="F6" s="75">
        <v>0</v>
      </c>
      <c r="G6" s="75">
        <v>0</v>
      </c>
    </row>
    <row r="7" spans="1:7" ht="12.75">
      <c r="A7" s="75">
        <v>606</v>
      </c>
      <c r="B7" s="76" t="s">
        <v>88</v>
      </c>
      <c r="C7" s="75">
        <v>2913</v>
      </c>
      <c r="D7" s="77" t="e">
        <f>(C7+E7)*#REF!</f>
        <v>#REF!</v>
      </c>
      <c r="E7" s="78">
        <v>0</v>
      </c>
      <c r="F7" s="75">
        <v>0</v>
      </c>
      <c r="G7" s="75">
        <v>0</v>
      </c>
    </row>
    <row r="8" spans="1:7" ht="12.75">
      <c r="A8" s="75">
        <v>608</v>
      </c>
      <c r="B8" s="76" t="s">
        <v>89</v>
      </c>
      <c r="C8" s="75">
        <v>2913</v>
      </c>
      <c r="D8" s="77" t="e">
        <f>(C8+E8)*#REF!</f>
        <v>#REF!</v>
      </c>
      <c r="E8" s="78">
        <v>0</v>
      </c>
      <c r="F8" s="75">
        <v>0</v>
      </c>
      <c r="G8" s="75">
        <v>0</v>
      </c>
    </row>
    <row r="9" spans="1:7" ht="12.75">
      <c r="A9" s="75">
        <v>609</v>
      </c>
      <c r="B9" s="76" t="s">
        <v>90</v>
      </c>
      <c r="C9" s="75">
        <v>2000</v>
      </c>
      <c r="D9" s="77" t="e">
        <f>(C9+E9)*#REF!</f>
        <v>#REF!</v>
      </c>
      <c r="E9" s="78">
        <v>0</v>
      </c>
      <c r="F9" s="75">
        <v>0</v>
      </c>
      <c r="G9" s="75">
        <v>0</v>
      </c>
    </row>
    <row r="10" spans="1:7" ht="12.75">
      <c r="A10" s="75">
        <v>611</v>
      </c>
      <c r="B10" s="76" t="s">
        <v>91</v>
      </c>
      <c r="C10" s="75">
        <v>1840</v>
      </c>
      <c r="D10" s="77" t="e">
        <f>(C10+E10)*#REF!</f>
        <v>#REF!</v>
      </c>
      <c r="E10" s="78">
        <v>0</v>
      </c>
      <c r="F10" s="75">
        <v>0</v>
      </c>
      <c r="G10" s="75">
        <v>0</v>
      </c>
    </row>
    <row r="11" spans="1:7" ht="12.75">
      <c r="A11" s="75">
        <v>612</v>
      </c>
      <c r="B11" s="76" t="s">
        <v>92</v>
      </c>
      <c r="C11" s="75">
        <v>1690</v>
      </c>
      <c r="D11" s="77" t="e">
        <f>(C11+E11)*#REF!</f>
        <v>#REF!</v>
      </c>
      <c r="E11" s="78">
        <v>0</v>
      </c>
      <c r="F11" s="75">
        <v>0</v>
      </c>
      <c r="G11" s="75">
        <v>0</v>
      </c>
    </row>
    <row r="12" spans="1:7" ht="12.75">
      <c r="A12" s="75">
        <v>613</v>
      </c>
      <c r="B12" s="76" t="s">
        <v>93</v>
      </c>
      <c r="C12" s="75">
        <v>1680</v>
      </c>
      <c r="D12" s="77" t="e">
        <f>(C12+E12)*#REF!</f>
        <v>#REF!</v>
      </c>
      <c r="E12" s="78">
        <v>0</v>
      </c>
      <c r="F12" s="75">
        <v>0</v>
      </c>
      <c r="G12" s="75">
        <v>0</v>
      </c>
    </row>
    <row r="13" spans="1:7" ht="12.75">
      <c r="A13" s="75">
        <v>614</v>
      </c>
      <c r="B13" s="76" t="s">
        <v>94</v>
      </c>
      <c r="C13" s="75">
        <v>1740</v>
      </c>
      <c r="D13" s="77" t="e">
        <f>(C13+E13)*#REF!</f>
        <v>#REF!</v>
      </c>
      <c r="E13" s="78">
        <v>0</v>
      </c>
      <c r="F13" s="75">
        <v>0</v>
      </c>
      <c r="G13" s="75">
        <v>0</v>
      </c>
    </row>
    <row r="14" spans="1:7" ht="12.75">
      <c r="A14" s="75">
        <v>615</v>
      </c>
      <c r="B14" s="76" t="s">
        <v>95</v>
      </c>
      <c r="C14" s="75">
        <v>1610</v>
      </c>
      <c r="D14" s="77" t="e">
        <f>(C14+E14)*#REF!</f>
        <v>#REF!</v>
      </c>
      <c r="E14" s="78">
        <v>0</v>
      </c>
      <c r="F14" s="75">
        <v>0</v>
      </c>
      <c r="G14" s="75">
        <v>0</v>
      </c>
    </row>
    <row r="15" spans="1:7" ht="12.75">
      <c r="A15" s="75">
        <v>616</v>
      </c>
      <c r="B15" s="76" t="s">
        <v>96</v>
      </c>
      <c r="C15" s="75">
        <v>1740</v>
      </c>
      <c r="D15" s="77" t="e">
        <f>(C15+E15)*#REF!</f>
        <v>#REF!</v>
      </c>
      <c r="E15" s="78">
        <v>0</v>
      </c>
      <c r="F15" s="75">
        <v>0</v>
      </c>
      <c r="G15" s="75">
        <v>0</v>
      </c>
    </row>
    <row r="16" spans="1:7" ht="12.75">
      <c r="A16" s="75">
        <v>617</v>
      </c>
      <c r="B16" s="76" t="s">
        <v>97</v>
      </c>
      <c r="C16" s="75">
        <v>1610</v>
      </c>
      <c r="D16" s="77" t="e">
        <f>(C16+E16)*#REF!</f>
        <v>#REF!</v>
      </c>
      <c r="E16" s="78">
        <v>0</v>
      </c>
      <c r="F16" s="75">
        <v>0</v>
      </c>
      <c r="G16" s="75">
        <v>0</v>
      </c>
    </row>
    <row r="17" spans="1:7" ht="12.75">
      <c r="A17" s="75">
        <v>618</v>
      </c>
      <c r="B17" s="76" t="s">
        <v>98</v>
      </c>
      <c r="C17" s="75">
        <v>1500</v>
      </c>
      <c r="D17" s="77" t="e">
        <f>(C17+E17)*#REF!</f>
        <v>#REF!</v>
      </c>
      <c r="E17" s="78">
        <v>0</v>
      </c>
      <c r="F17" s="75">
        <v>0</v>
      </c>
      <c r="G17" s="75">
        <v>0</v>
      </c>
    </row>
    <row r="18" spans="1:7" ht="12.75">
      <c r="A18" s="75">
        <v>619</v>
      </c>
      <c r="B18" s="76" t="s">
        <v>99</v>
      </c>
      <c r="C18" s="75">
        <v>1320</v>
      </c>
      <c r="D18" s="77" t="e">
        <f>(C18+E18)*#REF!</f>
        <v>#REF!</v>
      </c>
      <c r="E18" s="78">
        <v>0</v>
      </c>
      <c r="F18" s="75">
        <v>0</v>
      </c>
      <c r="G18" s="75">
        <v>0</v>
      </c>
    </row>
    <row r="19" spans="1:7" ht="12.75">
      <c r="A19" s="75">
        <v>620</v>
      </c>
      <c r="B19" s="76" t="s">
        <v>100</v>
      </c>
      <c r="C19" s="75">
        <v>1550</v>
      </c>
      <c r="D19" s="77" t="e">
        <f>(C19+E19)*#REF!</f>
        <v>#REF!</v>
      </c>
      <c r="E19" s="78">
        <v>0</v>
      </c>
      <c r="F19" s="75">
        <v>0</v>
      </c>
      <c r="G19" s="75">
        <v>0</v>
      </c>
    </row>
    <row r="20" spans="1:7" ht="12.75">
      <c r="A20" s="75">
        <v>621</v>
      </c>
      <c r="B20" s="76" t="s">
        <v>101</v>
      </c>
      <c r="C20" s="75">
        <v>1340</v>
      </c>
      <c r="D20" s="77" t="e">
        <f>(C20+E20)*#REF!</f>
        <v>#REF!</v>
      </c>
      <c r="E20" s="78">
        <v>0</v>
      </c>
      <c r="F20" s="75">
        <v>0</v>
      </c>
      <c r="G20" s="75">
        <v>0</v>
      </c>
    </row>
    <row r="21" spans="1:7" ht="12.75">
      <c r="A21" s="75">
        <v>622</v>
      </c>
      <c r="B21" s="76" t="s">
        <v>102</v>
      </c>
      <c r="C21" s="75">
        <v>971</v>
      </c>
      <c r="D21" s="77" t="e">
        <f>(C21+E21)*#REF!</f>
        <v>#REF!</v>
      </c>
      <c r="E21" s="78">
        <v>0</v>
      </c>
      <c r="F21" s="75">
        <v>0</v>
      </c>
      <c r="G21" s="75">
        <v>0</v>
      </c>
    </row>
    <row r="22" spans="1:7" ht="12.75">
      <c r="A22" s="75">
        <v>623</v>
      </c>
      <c r="B22" s="76" t="s">
        <v>103</v>
      </c>
      <c r="C22" s="75">
        <v>1690</v>
      </c>
      <c r="D22" s="77" t="e">
        <f>(C22+E22)*#REF!</f>
        <v>#REF!</v>
      </c>
      <c r="E22" s="78">
        <v>0</v>
      </c>
      <c r="F22" s="75">
        <v>0</v>
      </c>
      <c r="G22" s="75">
        <v>0</v>
      </c>
    </row>
    <row r="23" spans="1:7" ht="12.75">
      <c r="A23" s="75">
        <v>624</v>
      </c>
      <c r="B23" s="76" t="s">
        <v>104</v>
      </c>
      <c r="C23" s="75">
        <v>1400</v>
      </c>
      <c r="D23" s="77" t="e">
        <f>(C23+E23)*#REF!</f>
        <v>#REF!</v>
      </c>
      <c r="E23" s="78">
        <v>0</v>
      </c>
      <c r="F23" s="75">
        <v>0</v>
      </c>
      <c r="G23" s="75">
        <v>0</v>
      </c>
    </row>
    <row r="24" spans="1:7" ht="12.75">
      <c r="A24" s="75">
        <v>625</v>
      </c>
      <c r="B24" s="76" t="s">
        <v>105</v>
      </c>
      <c r="C24" s="75">
        <v>1370</v>
      </c>
      <c r="D24" s="77" t="e">
        <f>(C24+E24)*#REF!</f>
        <v>#REF!</v>
      </c>
      <c r="E24" s="78">
        <v>0</v>
      </c>
      <c r="F24" s="75">
        <v>0</v>
      </c>
      <c r="G24" s="75">
        <v>0</v>
      </c>
    </row>
    <row r="25" spans="1:7" ht="12.75">
      <c r="A25" s="75">
        <v>626</v>
      </c>
      <c r="B25" s="76" t="s">
        <v>106</v>
      </c>
      <c r="C25" s="75">
        <v>1340</v>
      </c>
      <c r="D25" s="77" t="e">
        <f>(C25+E25)*#REF!</f>
        <v>#REF!</v>
      </c>
      <c r="E25" s="78">
        <v>0</v>
      </c>
      <c r="F25" s="75">
        <v>0</v>
      </c>
      <c r="G25" s="75">
        <v>0</v>
      </c>
    </row>
    <row r="26" spans="1:7" ht="12.75">
      <c r="A26" s="75">
        <v>627</v>
      </c>
      <c r="B26" s="76" t="s">
        <v>107</v>
      </c>
      <c r="C26" s="75">
        <v>1300</v>
      </c>
      <c r="D26" s="77" t="e">
        <f>(C26+E26)*#REF!</f>
        <v>#REF!</v>
      </c>
      <c r="E26" s="78">
        <v>0</v>
      </c>
      <c r="F26" s="75">
        <v>0</v>
      </c>
      <c r="G26" s="75">
        <v>0</v>
      </c>
    </row>
    <row r="27" spans="1:7" ht="12.75">
      <c r="A27" s="75">
        <v>628</v>
      </c>
      <c r="B27" s="76" t="s">
        <v>108</v>
      </c>
      <c r="C27" s="75">
        <v>980</v>
      </c>
      <c r="D27" s="77" t="e">
        <f>(C27+E27)*#REF!</f>
        <v>#REF!</v>
      </c>
      <c r="E27" s="78">
        <v>0</v>
      </c>
      <c r="F27" s="75">
        <v>0</v>
      </c>
      <c r="G27" s="75">
        <v>0</v>
      </c>
    </row>
    <row r="28" spans="1:7" ht="12.75">
      <c r="A28" s="75">
        <v>629</v>
      </c>
      <c r="B28" s="76" t="s">
        <v>109</v>
      </c>
      <c r="C28" s="75">
        <v>941</v>
      </c>
      <c r="D28" s="77" t="e">
        <f>(C28+E28)*#REF!</f>
        <v>#REF!</v>
      </c>
      <c r="E28" s="78">
        <v>0</v>
      </c>
      <c r="F28" s="75">
        <v>0</v>
      </c>
      <c r="G28" s="75">
        <v>0</v>
      </c>
    </row>
    <row r="29" spans="1:7" ht="12.75">
      <c r="A29" s="75">
        <v>630</v>
      </c>
      <c r="B29" s="76" t="s">
        <v>110</v>
      </c>
      <c r="C29" s="75">
        <v>1170</v>
      </c>
      <c r="D29" s="77" t="e">
        <f>(C29+E29)*#REF!</f>
        <v>#REF!</v>
      </c>
      <c r="E29" s="78">
        <v>0</v>
      </c>
      <c r="F29" s="75">
        <v>0</v>
      </c>
      <c r="G29" s="75">
        <v>0</v>
      </c>
    </row>
    <row r="30" spans="1:7" ht="12.75">
      <c r="A30" s="75">
        <v>631</v>
      </c>
      <c r="B30" s="76" t="s">
        <v>111</v>
      </c>
      <c r="C30" s="75">
        <v>1170</v>
      </c>
      <c r="D30" s="77" t="e">
        <f>(C30+E30)*#REF!</f>
        <v>#REF!</v>
      </c>
      <c r="E30" s="78">
        <v>0</v>
      </c>
      <c r="F30" s="75">
        <v>0</v>
      </c>
      <c r="G30" s="75">
        <v>0</v>
      </c>
    </row>
    <row r="31" spans="1:7" ht="12.75">
      <c r="A31" s="75">
        <v>632</v>
      </c>
      <c r="B31" s="76" t="s">
        <v>112</v>
      </c>
      <c r="C31" s="75">
        <v>941</v>
      </c>
      <c r="D31" s="77" t="e">
        <f>(C31+E31)*#REF!</f>
        <v>#REF!</v>
      </c>
      <c r="E31" s="78">
        <v>0</v>
      </c>
      <c r="F31" s="75">
        <v>0</v>
      </c>
      <c r="G31" s="75">
        <v>0</v>
      </c>
    </row>
    <row r="32" spans="1:7" ht="12.75">
      <c r="A32" s="75">
        <v>633</v>
      </c>
      <c r="B32" s="76" t="s">
        <v>113</v>
      </c>
      <c r="C32" s="75">
        <v>941</v>
      </c>
      <c r="D32" s="77" t="e">
        <f>(C32+E32)*#REF!</f>
        <v>#REF!</v>
      </c>
      <c r="E32" s="78">
        <v>0</v>
      </c>
      <c r="F32" s="75">
        <v>0</v>
      </c>
      <c r="G32" s="75">
        <v>0</v>
      </c>
    </row>
    <row r="33" spans="1:7" ht="12.75">
      <c r="A33" s="75">
        <v>634</v>
      </c>
      <c r="B33" s="76" t="s">
        <v>114</v>
      </c>
      <c r="C33" s="75">
        <v>971</v>
      </c>
      <c r="D33" s="77" t="e">
        <f>(C33+E33)*#REF!</f>
        <v>#REF!</v>
      </c>
      <c r="E33" s="78">
        <v>0</v>
      </c>
      <c r="F33" s="75">
        <v>0</v>
      </c>
      <c r="G33" s="75">
        <v>0</v>
      </c>
    </row>
    <row r="34" spans="1:7" ht="12.75">
      <c r="A34" s="75">
        <v>636</v>
      </c>
      <c r="B34" s="76" t="s">
        <v>115</v>
      </c>
      <c r="C34" s="75">
        <v>971</v>
      </c>
      <c r="D34" s="77" t="e">
        <f>(C34+E34)*#REF!</f>
        <v>#REF!</v>
      </c>
      <c r="E34" s="78">
        <v>0</v>
      </c>
      <c r="F34" s="75">
        <v>0</v>
      </c>
      <c r="G34" s="75">
        <v>0</v>
      </c>
    </row>
    <row r="35" spans="1:7" ht="12.75">
      <c r="A35" s="75">
        <v>637</v>
      </c>
      <c r="B35" s="76" t="s">
        <v>116</v>
      </c>
      <c r="C35" s="75">
        <v>971</v>
      </c>
      <c r="D35" s="77" t="e">
        <f>(C35+E35)*#REF!</f>
        <v>#REF!</v>
      </c>
      <c r="E35" s="78">
        <v>0</v>
      </c>
      <c r="F35" s="75">
        <v>0</v>
      </c>
      <c r="G35" s="75">
        <v>0</v>
      </c>
    </row>
    <row r="36" spans="1:7" ht="12.75">
      <c r="A36" s="75">
        <v>638</v>
      </c>
      <c r="B36" s="76" t="s">
        <v>117</v>
      </c>
      <c r="C36" s="75">
        <v>906</v>
      </c>
      <c r="D36" s="77" t="e">
        <f>(C36+E36)*#REF!</f>
        <v>#REF!</v>
      </c>
      <c r="E36" s="78">
        <v>0</v>
      </c>
      <c r="F36" s="75">
        <v>0</v>
      </c>
      <c r="G36" s="75">
        <v>0</v>
      </c>
    </row>
    <row r="37" spans="1:7" ht="12.75">
      <c r="A37" s="75">
        <v>639</v>
      </c>
      <c r="B37" s="76" t="s">
        <v>118</v>
      </c>
      <c r="C37" s="75">
        <v>1300</v>
      </c>
      <c r="D37" s="77" t="e">
        <f>(C37+E37)*#REF!</f>
        <v>#REF!</v>
      </c>
      <c r="E37" s="78">
        <v>0</v>
      </c>
      <c r="F37" s="75">
        <v>0</v>
      </c>
      <c r="G37" s="75">
        <v>0</v>
      </c>
    </row>
    <row r="38" spans="1:7" ht="12.75">
      <c r="A38" s="75">
        <v>640</v>
      </c>
      <c r="B38" s="76" t="s">
        <v>119</v>
      </c>
      <c r="C38" s="75">
        <v>2830</v>
      </c>
      <c r="D38" s="77" t="e">
        <f>(C38+E38)*#REF!</f>
        <v>#REF!</v>
      </c>
      <c r="E38" s="78">
        <v>0</v>
      </c>
      <c r="F38" s="75">
        <v>0</v>
      </c>
      <c r="G38" s="75">
        <v>0</v>
      </c>
    </row>
    <row r="39" spans="1:7" ht="12.75">
      <c r="A39" s="75">
        <v>641</v>
      </c>
      <c r="B39" s="76" t="s">
        <v>120</v>
      </c>
      <c r="C39" s="75">
        <v>1550</v>
      </c>
      <c r="D39" s="77" t="e">
        <f>(C39+E39)*#REF!</f>
        <v>#REF!</v>
      </c>
      <c r="E39" s="78">
        <v>0</v>
      </c>
      <c r="F39" s="75">
        <v>0</v>
      </c>
      <c r="G39" s="75">
        <v>0</v>
      </c>
    </row>
    <row r="40" spans="1:7" ht="12.75">
      <c r="A40" s="75">
        <v>642</v>
      </c>
      <c r="B40" s="76" t="s">
        <v>121</v>
      </c>
      <c r="C40" s="75">
        <v>1170</v>
      </c>
      <c r="D40" s="77" t="e">
        <f>(C40+E40)*#REF!</f>
        <v>#REF!</v>
      </c>
      <c r="E40" s="78">
        <v>0</v>
      </c>
      <c r="F40" s="75">
        <v>0</v>
      </c>
      <c r="G40" s="75">
        <v>0</v>
      </c>
    </row>
    <row r="41" spans="1:7" ht="12.75">
      <c r="A41" s="75">
        <v>643</v>
      </c>
      <c r="B41" s="76" t="s">
        <v>122</v>
      </c>
      <c r="C41" s="75">
        <v>1500</v>
      </c>
      <c r="D41" s="77" t="e">
        <f>(C41+E41)*#REF!</f>
        <v>#REF!</v>
      </c>
      <c r="E41" s="78">
        <v>0</v>
      </c>
      <c r="F41" s="75">
        <v>0</v>
      </c>
      <c r="G41" s="75">
        <v>0</v>
      </c>
    </row>
    <row r="42" spans="1:7" ht="12.75">
      <c r="A42" s="75">
        <v>644</v>
      </c>
      <c r="B42" s="76" t="s">
        <v>123</v>
      </c>
      <c r="C42" s="75">
        <v>2490</v>
      </c>
      <c r="D42" s="77" t="e">
        <f>(C42+E42)*#REF!</f>
        <v>#REF!</v>
      </c>
      <c r="E42" s="78">
        <v>0</v>
      </c>
      <c r="F42" s="75">
        <v>0</v>
      </c>
      <c r="G42" s="75">
        <v>0</v>
      </c>
    </row>
    <row r="43" spans="1:7" ht="12.75">
      <c r="A43" s="75">
        <v>645</v>
      </c>
      <c r="B43" s="76" t="s">
        <v>124</v>
      </c>
      <c r="C43" s="75">
        <v>2329</v>
      </c>
      <c r="D43" s="77" t="e">
        <f>(C43+E43)*#REF!</f>
        <v>#REF!</v>
      </c>
      <c r="E43" s="78">
        <v>0</v>
      </c>
      <c r="F43" s="75">
        <v>0</v>
      </c>
      <c r="G43" s="75">
        <v>0</v>
      </c>
    </row>
    <row r="44" spans="1:7" ht="12.75">
      <c r="A44" s="75">
        <v>646</v>
      </c>
      <c r="B44" s="76" t="s">
        <v>125</v>
      </c>
      <c r="C44" s="75">
        <v>906</v>
      </c>
      <c r="D44" s="77" t="e">
        <f>(C44+E44)*#REF!</f>
        <v>#REF!</v>
      </c>
      <c r="E44" s="78">
        <v>0</v>
      </c>
      <c r="F44" s="75">
        <v>0</v>
      </c>
      <c r="G44" s="75">
        <v>0</v>
      </c>
    </row>
    <row r="45" spans="1:7" ht="12.75">
      <c r="A45" s="75">
        <v>647</v>
      </c>
      <c r="B45" s="76" t="s">
        <v>126</v>
      </c>
      <c r="C45" s="75">
        <v>1830</v>
      </c>
      <c r="D45" s="77" t="e">
        <f>(C45+E45)*#REF!</f>
        <v>#REF!</v>
      </c>
      <c r="E45" s="78">
        <v>0</v>
      </c>
      <c r="F45" s="75">
        <v>0</v>
      </c>
      <c r="G45" s="75">
        <v>0</v>
      </c>
    </row>
    <row r="46" spans="1:7" ht="12.75">
      <c r="A46" s="75">
        <v>648</v>
      </c>
      <c r="B46" s="76" t="s">
        <v>127</v>
      </c>
      <c r="C46" s="75">
        <v>1740</v>
      </c>
      <c r="D46" s="77" t="e">
        <f>(C46+E46)*#REF!</f>
        <v>#REF!</v>
      </c>
      <c r="E46" s="78">
        <v>0</v>
      </c>
      <c r="F46" s="75">
        <v>0</v>
      </c>
      <c r="G46" s="75">
        <v>0</v>
      </c>
    </row>
    <row r="47" spans="1:7" ht="12.75">
      <c r="A47" s="75">
        <v>649</v>
      </c>
      <c r="B47" s="76" t="s">
        <v>128</v>
      </c>
      <c r="C47" s="75">
        <v>971</v>
      </c>
      <c r="D47" s="77" t="e">
        <f>(C47+E47)*#REF!</f>
        <v>#REF!</v>
      </c>
      <c r="E47" s="78">
        <v>0</v>
      </c>
      <c r="F47" s="75">
        <v>0</v>
      </c>
      <c r="G47" s="75">
        <v>0</v>
      </c>
    </row>
    <row r="48" spans="1:7" ht="12.75">
      <c r="A48" s="75">
        <v>650</v>
      </c>
      <c r="B48" s="76" t="s">
        <v>129</v>
      </c>
      <c r="C48" s="75">
        <v>1740</v>
      </c>
      <c r="D48" s="77" t="e">
        <f>(C48+E48)*#REF!</f>
        <v>#REF!</v>
      </c>
      <c r="E48" s="78">
        <v>0</v>
      </c>
      <c r="F48" s="75">
        <v>750</v>
      </c>
      <c r="G48" s="75">
        <v>0</v>
      </c>
    </row>
    <row r="49" spans="1:7" ht="12.75">
      <c r="A49" s="75">
        <v>651</v>
      </c>
      <c r="B49" s="76" t="s">
        <v>130</v>
      </c>
      <c r="C49" s="75">
        <v>971</v>
      </c>
      <c r="D49" s="77" t="e">
        <f>(C49+E49)*#REF!</f>
        <v>#REF!</v>
      </c>
      <c r="E49" s="78">
        <v>0</v>
      </c>
      <c r="F49" s="75">
        <v>0</v>
      </c>
      <c r="G49" s="75">
        <v>0</v>
      </c>
    </row>
    <row r="50" spans="1:7" ht="12.75">
      <c r="A50" s="75">
        <v>652</v>
      </c>
      <c r="B50" s="76" t="s">
        <v>131</v>
      </c>
      <c r="C50" s="75">
        <v>1250</v>
      </c>
      <c r="D50" s="77" t="e">
        <f>(C50+E50)*#REF!</f>
        <v>#REF!</v>
      </c>
      <c r="E50" s="78">
        <v>0</v>
      </c>
      <c r="F50" s="75">
        <v>0</v>
      </c>
      <c r="G50" s="75">
        <v>0</v>
      </c>
    </row>
    <row r="51" spans="1:7" ht="12.75">
      <c r="A51" s="75">
        <v>653</v>
      </c>
      <c r="B51" s="76" t="s">
        <v>132</v>
      </c>
      <c r="C51" s="75">
        <v>1400</v>
      </c>
      <c r="D51" s="77" t="e">
        <f>(C51+E51)*#REF!</f>
        <v>#REF!</v>
      </c>
      <c r="E51" s="78">
        <v>0</v>
      </c>
      <c r="F51" s="75">
        <v>100</v>
      </c>
      <c r="G51" s="75">
        <v>0</v>
      </c>
    </row>
    <row r="52" spans="1:7" ht="12.75">
      <c r="A52" s="75">
        <v>654</v>
      </c>
      <c r="B52" s="76" t="s">
        <v>133</v>
      </c>
      <c r="C52" s="75">
        <v>1690</v>
      </c>
      <c r="D52" s="77" t="e">
        <f>(C52+E52)*#REF!</f>
        <v>#REF!</v>
      </c>
      <c r="E52" s="78">
        <v>0</v>
      </c>
      <c r="F52" s="75">
        <v>300</v>
      </c>
      <c r="G52" s="75">
        <v>0</v>
      </c>
    </row>
    <row r="53" spans="1:7" ht="12.75">
      <c r="A53" s="75">
        <v>655</v>
      </c>
      <c r="B53" s="76" t="s">
        <v>134</v>
      </c>
      <c r="C53" s="75">
        <v>1550</v>
      </c>
      <c r="D53" s="77" t="e">
        <f>(C53+E53)*#REF!</f>
        <v>#REF!</v>
      </c>
      <c r="E53" s="78">
        <v>0</v>
      </c>
      <c r="F53" s="75">
        <v>200</v>
      </c>
      <c r="G53" s="75">
        <v>0</v>
      </c>
    </row>
    <row r="54" spans="1:7" ht="12.75">
      <c r="A54" s="75">
        <v>657</v>
      </c>
      <c r="B54" s="76" t="s">
        <v>135</v>
      </c>
      <c r="C54" s="75">
        <v>1340</v>
      </c>
      <c r="D54" s="77" t="e">
        <f>(C54+E54)*#REF!</f>
        <v>#REF!</v>
      </c>
      <c r="E54" s="78">
        <v>0</v>
      </c>
      <c r="F54" s="75">
        <v>0</v>
      </c>
      <c r="G54" s="75">
        <v>0</v>
      </c>
    </row>
    <row r="55" spans="1:7" ht="12.75">
      <c r="A55" s="75">
        <v>658</v>
      </c>
      <c r="B55" s="76" t="s">
        <v>136</v>
      </c>
      <c r="C55" s="75">
        <v>1300</v>
      </c>
      <c r="D55" s="77" t="e">
        <f>(C55+E55)*#REF!</f>
        <v>#REF!</v>
      </c>
      <c r="E55" s="78">
        <v>0</v>
      </c>
      <c r="F55" s="75">
        <v>0</v>
      </c>
      <c r="G55" s="75">
        <v>0</v>
      </c>
    </row>
    <row r="56" spans="1:7" ht="12.75">
      <c r="A56" s="75">
        <v>659</v>
      </c>
      <c r="B56" s="76" t="s">
        <v>137</v>
      </c>
      <c r="C56" s="75">
        <v>1340</v>
      </c>
      <c r="D56" s="77" t="e">
        <f>(C56+E56)*#REF!</f>
        <v>#REF!</v>
      </c>
      <c r="E56" s="78">
        <v>0</v>
      </c>
      <c r="F56" s="75">
        <v>0</v>
      </c>
      <c r="G56" s="75">
        <v>0</v>
      </c>
    </row>
    <row r="57" spans="1:7" ht="12.75">
      <c r="A57" s="75">
        <v>660</v>
      </c>
      <c r="B57" s="76" t="s">
        <v>138</v>
      </c>
      <c r="C57" s="75">
        <v>1300</v>
      </c>
      <c r="D57" s="77" t="e">
        <f>(C57+E57)*#REF!</f>
        <v>#REF!</v>
      </c>
      <c r="E57" s="78">
        <v>0</v>
      </c>
      <c r="F57" s="75">
        <v>0</v>
      </c>
      <c r="G57" s="75">
        <v>0</v>
      </c>
    </row>
    <row r="58" spans="1:7" ht="12.75">
      <c r="A58" s="75">
        <v>661</v>
      </c>
      <c r="B58" s="76" t="s">
        <v>139</v>
      </c>
      <c r="C58" s="75">
        <v>1300</v>
      </c>
      <c r="D58" s="77" t="e">
        <f>(C58+E58)*#REF!</f>
        <v>#REF!</v>
      </c>
      <c r="E58" s="78">
        <v>0</v>
      </c>
      <c r="F58" s="75">
        <v>0</v>
      </c>
      <c r="G58" s="75">
        <v>0</v>
      </c>
    </row>
    <row r="59" spans="1:7" ht="12.75">
      <c r="A59" s="75">
        <v>662</v>
      </c>
      <c r="B59" s="76" t="s">
        <v>140</v>
      </c>
      <c r="C59" s="75">
        <v>1690</v>
      </c>
      <c r="D59" s="77" t="e">
        <f>(C59+E59)*#REF!</f>
        <v>#REF!</v>
      </c>
      <c r="E59" s="78">
        <v>0</v>
      </c>
      <c r="F59" s="75">
        <v>708</v>
      </c>
      <c r="G59" s="75">
        <v>0</v>
      </c>
    </row>
    <row r="60" spans="1:7" ht="12.75">
      <c r="A60" s="75">
        <v>663</v>
      </c>
      <c r="B60" s="76" t="s">
        <v>141</v>
      </c>
      <c r="C60" s="75">
        <v>1500</v>
      </c>
      <c r="D60" s="77" t="e">
        <f>(C60+E60)*#REF!</f>
        <v>#REF!</v>
      </c>
      <c r="E60" s="78">
        <v>0</v>
      </c>
      <c r="F60" s="75">
        <v>0</v>
      </c>
      <c r="G60" s="75">
        <v>0</v>
      </c>
    </row>
    <row r="61" spans="1:7" ht="12.75">
      <c r="A61" s="75">
        <v>664</v>
      </c>
      <c r="B61" s="76" t="s">
        <v>142</v>
      </c>
      <c r="C61" s="75">
        <v>971</v>
      </c>
      <c r="D61" s="77" t="e">
        <f>(C61+E61)*#REF!</f>
        <v>#REF!</v>
      </c>
      <c r="E61" s="78">
        <v>0</v>
      </c>
      <c r="F61" s="75">
        <v>620</v>
      </c>
      <c r="G61" s="75">
        <v>0</v>
      </c>
    </row>
    <row r="62" spans="1:7" ht="12.75">
      <c r="A62" s="75">
        <v>667</v>
      </c>
      <c r="B62" s="76" t="s">
        <v>143</v>
      </c>
      <c r="C62" s="75">
        <v>2000</v>
      </c>
      <c r="D62" s="77" t="e">
        <f>(C62+E62)*#REF!</f>
        <v>#REF!</v>
      </c>
      <c r="E62" s="78">
        <v>0</v>
      </c>
      <c r="F62" s="75">
        <v>830</v>
      </c>
      <c r="G62" s="75">
        <v>0</v>
      </c>
    </row>
    <row r="63" spans="1:7" ht="12.75">
      <c r="A63" s="75">
        <v>668</v>
      </c>
      <c r="B63" s="76" t="s">
        <v>144</v>
      </c>
      <c r="C63" s="75">
        <v>1840</v>
      </c>
      <c r="D63" s="77" t="e">
        <f>(C63+E63)*#REF!</f>
        <v>#REF!</v>
      </c>
      <c r="E63" s="78">
        <v>0</v>
      </c>
      <c r="F63" s="75">
        <v>830</v>
      </c>
      <c r="G63" s="75">
        <v>0</v>
      </c>
    </row>
    <row r="64" spans="1:7" ht="12.75">
      <c r="A64" s="75">
        <v>669</v>
      </c>
      <c r="B64" s="76" t="s">
        <v>145</v>
      </c>
      <c r="C64" s="75">
        <v>1680</v>
      </c>
      <c r="D64" s="77" t="e">
        <f>(C64+E64)*#REF!</f>
        <v>#REF!</v>
      </c>
      <c r="E64" s="78">
        <v>0</v>
      </c>
      <c r="F64" s="75">
        <v>830</v>
      </c>
      <c r="G64" s="75">
        <v>0</v>
      </c>
    </row>
    <row r="65" spans="1:7" ht="12.75">
      <c r="A65" s="75">
        <v>670</v>
      </c>
      <c r="B65" s="76" t="s">
        <v>146</v>
      </c>
      <c r="C65" s="75">
        <v>1740</v>
      </c>
      <c r="D65" s="77" t="e">
        <f>(C65+E65)*#REF!</f>
        <v>#REF!</v>
      </c>
      <c r="E65" s="78">
        <v>0</v>
      </c>
      <c r="F65" s="75">
        <v>750</v>
      </c>
      <c r="G65" s="75">
        <v>0</v>
      </c>
    </row>
    <row r="66" spans="1:7" ht="12.75">
      <c r="A66" s="75">
        <v>671</v>
      </c>
      <c r="B66" s="76" t="s">
        <v>147</v>
      </c>
      <c r="C66" s="75">
        <v>1610</v>
      </c>
      <c r="D66" s="77" t="e">
        <f>(C66+E66)*#REF!</f>
        <v>#REF!</v>
      </c>
      <c r="E66" s="78">
        <v>0</v>
      </c>
      <c r="F66" s="75">
        <v>750</v>
      </c>
      <c r="G66" s="75">
        <v>0</v>
      </c>
    </row>
    <row r="67" spans="1:7" ht="12.75">
      <c r="A67" s="75">
        <v>672</v>
      </c>
      <c r="B67" s="76" t="s">
        <v>148</v>
      </c>
      <c r="C67" s="75">
        <v>2000</v>
      </c>
      <c r="D67" s="77" t="e">
        <f>(C67+E67)*#REF!</f>
        <v>#REF!</v>
      </c>
      <c r="E67" s="78">
        <v>0</v>
      </c>
      <c r="F67" s="75">
        <v>300</v>
      </c>
      <c r="G67" s="75">
        <v>0</v>
      </c>
    </row>
    <row r="68" spans="1:7" ht="12.75">
      <c r="A68" s="75">
        <v>673</v>
      </c>
      <c r="B68" s="76" t="s">
        <v>149</v>
      </c>
      <c r="C68" s="75">
        <v>1840</v>
      </c>
      <c r="D68" s="77" t="e">
        <f>(C68+E68)*#REF!</f>
        <v>#REF!</v>
      </c>
      <c r="E68" s="78">
        <v>0</v>
      </c>
      <c r="F68" s="75">
        <v>300</v>
      </c>
      <c r="G68" s="75">
        <v>0</v>
      </c>
    </row>
    <row r="69" spans="1:7" ht="12.75">
      <c r="A69" s="75">
        <v>674</v>
      </c>
      <c r="B69" s="76" t="s">
        <v>150</v>
      </c>
      <c r="C69" s="75">
        <v>1680</v>
      </c>
      <c r="D69" s="77" t="e">
        <f>(C69+E69)*#REF!</f>
        <v>#REF!</v>
      </c>
      <c r="E69" s="78">
        <v>0</v>
      </c>
      <c r="F69" s="75">
        <v>300</v>
      </c>
      <c r="G69" s="75">
        <v>0</v>
      </c>
    </row>
    <row r="70" spans="1:7" ht="12.75">
      <c r="A70" s="75">
        <v>675</v>
      </c>
      <c r="B70" s="76" t="s">
        <v>151</v>
      </c>
      <c r="C70" s="75">
        <v>1740</v>
      </c>
      <c r="D70" s="77" t="e">
        <f>(C70+E70)*#REF!</f>
        <v>#REF!</v>
      </c>
      <c r="E70" s="78">
        <v>0</v>
      </c>
      <c r="F70" s="75">
        <v>725</v>
      </c>
      <c r="G70" s="75">
        <v>0</v>
      </c>
    </row>
    <row r="71" spans="1:7" ht="12.75">
      <c r="A71" s="75">
        <v>676</v>
      </c>
      <c r="B71" s="76" t="s">
        <v>152</v>
      </c>
      <c r="C71" s="75">
        <v>1610</v>
      </c>
      <c r="D71" s="77" t="e">
        <f>(C71+E71)*#REF!</f>
        <v>#REF!</v>
      </c>
      <c r="E71" s="78">
        <v>0</v>
      </c>
      <c r="F71" s="75">
        <v>725</v>
      </c>
      <c r="G71" s="75">
        <v>0</v>
      </c>
    </row>
    <row r="72" spans="1:7" ht="12.75">
      <c r="A72" s="75">
        <v>677</v>
      </c>
      <c r="B72" s="76" t="s">
        <v>153</v>
      </c>
      <c r="C72" s="75">
        <v>1500</v>
      </c>
      <c r="D72" s="77" t="e">
        <f>(C72+E72)*#REF!</f>
        <v>#REF!</v>
      </c>
      <c r="E72" s="78">
        <v>0</v>
      </c>
      <c r="F72" s="75">
        <v>725</v>
      </c>
      <c r="G72" s="75">
        <v>0</v>
      </c>
    </row>
    <row r="73" spans="1:7" ht="12.75">
      <c r="A73" s="75">
        <v>678</v>
      </c>
      <c r="B73" s="76" t="s">
        <v>154</v>
      </c>
      <c r="C73" s="75">
        <v>1320</v>
      </c>
      <c r="D73" s="77" t="e">
        <f>(C73+E73)*#REF!</f>
        <v>#REF!</v>
      </c>
      <c r="E73" s="78">
        <v>0</v>
      </c>
      <c r="F73" s="75">
        <v>590</v>
      </c>
      <c r="G73" s="75">
        <v>0</v>
      </c>
    </row>
    <row r="74" spans="1:7" ht="12.75">
      <c r="A74" s="75">
        <v>679</v>
      </c>
      <c r="B74" s="76" t="s">
        <v>155</v>
      </c>
      <c r="C74" s="75">
        <v>1690</v>
      </c>
      <c r="D74" s="77" t="e">
        <f>(C74+E74)*#REF!</f>
        <v>#REF!</v>
      </c>
      <c r="E74" s="78">
        <v>0</v>
      </c>
      <c r="F74" s="75">
        <v>708</v>
      </c>
      <c r="G74" s="75">
        <v>0</v>
      </c>
    </row>
    <row r="75" spans="1:7" ht="12.75">
      <c r="A75" s="75">
        <v>680</v>
      </c>
      <c r="B75" s="76" t="s">
        <v>156</v>
      </c>
      <c r="C75" s="75">
        <v>1550</v>
      </c>
      <c r="D75" s="77" t="e">
        <f>(C75+E75)*#REF!</f>
        <v>#REF!</v>
      </c>
      <c r="E75" s="78">
        <v>0</v>
      </c>
      <c r="F75" s="75">
        <v>708</v>
      </c>
      <c r="G75" s="75">
        <v>0</v>
      </c>
    </row>
    <row r="76" spans="1:7" ht="12.75">
      <c r="A76" s="75">
        <v>681</v>
      </c>
      <c r="B76" s="76" t="s">
        <v>157</v>
      </c>
      <c r="C76" s="75">
        <v>1400</v>
      </c>
      <c r="D76" s="77" t="e">
        <f>(C76+E76)*#REF!</f>
        <v>#REF!</v>
      </c>
      <c r="E76" s="78">
        <v>0</v>
      </c>
      <c r="F76" s="75">
        <v>708</v>
      </c>
      <c r="G76" s="75">
        <v>0</v>
      </c>
    </row>
    <row r="77" spans="1:7" ht="12.75">
      <c r="A77" s="75">
        <v>682</v>
      </c>
      <c r="B77" s="79" t="s">
        <v>158</v>
      </c>
      <c r="C77" s="75">
        <v>1170</v>
      </c>
      <c r="D77" s="77" t="e">
        <f>(C77+E77)*#REF!</f>
        <v>#REF!</v>
      </c>
      <c r="E77" s="78">
        <v>0</v>
      </c>
      <c r="F77" s="75">
        <v>580</v>
      </c>
      <c r="G77" s="75">
        <v>0</v>
      </c>
    </row>
    <row r="78" spans="1:7" ht="12.75">
      <c r="A78" s="75">
        <v>683</v>
      </c>
      <c r="B78" s="79" t="s">
        <v>159</v>
      </c>
      <c r="C78" s="75">
        <v>1170</v>
      </c>
      <c r="D78" s="77" t="e">
        <f>(C78+E78)*#REF!</f>
        <v>#REF!</v>
      </c>
      <c r="E78" s="78">
        <v>0</v>
      </c>
      <c r="F78" s="75">
        <v>580</v>
      </c>
      <c r="G78" s="75">
        <v>0</v>
      </c>
    </row>
    <row r="79" spans="1:7" ht="12.75">
      <c r="A79" s="75">
        <v>684</v>
      </c>
      <c r="B79" s="76" t="s">
        <v>160</v>
      </c>
      <c r="C79" s="75">
        <v>1170</v>
      </c>
      <c r="D79" s="77" t="e">
        <f>(C79+E79)*#REF!</f>
        <v>#REF!</v>
      </c>
      <c r="E79" s="78">
        <v>0</v>
      </c>
      <c r="F79" s="75">
        <v>580</v>
      </c>
      <c r="G79" s="75">
        <v>0</v>
      </c>
    </row>
    <row r="80" spans="1:7" ht="12.75">
      <c r="A80" s="75">
        <v>685</v>
      </c>
      <c r="B80" s="76" t="s">
        <v>161</v>
      </c>
      <c r="C80" s="75">
        <v>1500</v>
      </c>
      <c r="D80" s="77" t="e">
        <f>(C80+E80)*#REF!</f>
        <v>#REF!</v>
      </c>
      <c r="E80" s="78">
        <v>0</v>
      </c>
      <c r="F80" s="75">
        <v>750</v>
      </c>
      <c r="G80" s="75">
        <v>0</v>
      </c>
    </row>
    <row r="81" spans="1:7" ht="12.75">
      <c r="A81" s="75">
        <v>686</v>
      </c>
      <c r="B81" s="76" t="s">
        <v>162</v>
      </c>
      <c r="C81" s="75">
        <v>2000</v>
      </c>
      <c r="D81" s="77" t="e">
        <f>(C81+E81)*#REF!</f>
        <v>#REF!</v>
      </c>
      <c r="E81" s="78">
        <v>0</v>
      </c>
      <c r="F81" s="75">
        <v>600</v>
      </c>
      <c r="G81" s="75">
        <v>0</v>
      </c>
    </row>
    <row r="82" spans="1:7" ht="12.75">
      <c r="A82" s="75">
        <v>687</v>
      </c>
      <c r="B82" s="76" t="s">
        <v>163</v>
      </c>
      <c r="C82" s="75">
        <v>1840</v>
      </c>
      <c r="D82" s="77" t="e">
        <f>(C82+E82)*#REF!</f>
        <v>#REF!</v>
      </c>
      <c r="E82" s="78">
        <v>0</v>
      </c>
      <c r="F82" s="75">
        <v>600</v>
      </c>
      <c r="G82" s="75">
        <v>0</v>
      </c>
    </row>
    <row r="83" spans="1:7" ht="12.75">
      <c r="A83" s="75">
        <v>688</v>
      </c>
      <c r="B83" s="76" t="s">
        <v>164</v>
      </c>
      <c r="C83" s="75">
        <v>1680</v>
      </c>
      <c r="D83" s="77" t="e">
        <f>(C83+E83)*#REF!</f>
        <v>#REF!</v>
      </c>
      <c r="E83" s="78">
        <v>0</v>
      </c>
      <c r="F83" s="75">
        <v>600</v>
      </c>
      <c r="G83" s="75">
        <v>0</v>
      </c>
    </row>
    <row r="84" spans="1:7" ht="12.75">
      <c r="A84" s="75">
        <v>689</v>
      </c>
      <c r="B84" s="79" t="s">
        <v>165</v>
      </c>
      <c r="C84" s="75">
        <v>1170</v>
      </c>
      <c r="D84" s="77" t="e">
        <f>(C84+E84)*#REF!</f>
        <v>#REF!</v>
      </c>
      <c r="E84" s="78">
        <v>0</v>
      </c>
      <c r="F84" s="75">
        <v>580</v>
      </c>
      <c r="G84" s="75">
        <v>0</v>
      </c>
    </row>
    <row r="85" spans="1:7" ht="12.75">
      <c r="A85" s="75">
        <v>691</v>
      </c>
      <c r="B85" s="76" t="s">
        <v>166</v>
      </c>
      <c r="C85" s="75">
        <v>1500</v>
      </c>
      <c r="D85" s="77" t="e">
        <f>(C85+E85)*#REF!</f>
        <v>#REF!</v>
      </c>
      <c r="E85" s="78">
        <v>0</v>
      </c>
      <c r="F85" s="75">
        <v>750</v>
      </c>
      <c r="G85" s="75">
        <v>0</v>
      </c>
    </row>
    <row r="86" spans="1:7" ht="12.75">
      <c r="A86" s="75">
        <v>692</v>
      </c>
      <c r="B86" s="76" t="s">
        <v>167</v>
      </c>
      <c r="C86" s="75">
        <v>1690</v>
      </c>
      <c r="D86" s="77" t="e">
        <f>(C86+E86)*#REF!</f>
        <v>#REF!</v>
      </c>
      <c r="E86" s="78">
        <v>0</v>
      </c>
      <c r="F86" s="75">
        <v>620</v>
      </c>
      <c r="G86" s="75">
        <v>0</v>
      </c>
    </row>
    <row r="87" spans="1:7" ht="12.75">
      <c r="A87" s="75">
        <v>693</v>
      </c>
      <c r="B87" s="76" t="s">
        <v>168</v>
      </c>
      <c r="C87" s="75">
        <v>1550</v>
      </c>
      <c r="D87" s="77" t="e">
        <f>(C87+E87)*#REF!</f>
        <v>#REF!</v>
      </c>
      <c r="E87" s="78">
        <v>0</v>
      </c>
      <c r="F87" s="75">
        <v>620</v>
      </c>
      <c r="G87" s="75">
        <v>0</v>
      </c>
    </row>
    <row r="88" spans="1:7" ht="12.75">
      <c r="A88" s="75">
        <v>694</v>
      </c>
      <c r="B88" s="76" t="s">
        <v>169</v>
      </c>
      <c r="C88" s="75">
        <v>1400</v>
      </c>
      <c r="D88" s="77" t="e">
        <f>(C88+E88)*#REF!</f>
        <v>#REF!</v>
      </c>
      <c r="E88" s="78">
        <v>0</v>
      </c>
      <c r="F88" s="75">
        <v>620</v>
      </c>
      <c r="G88" s="75">
        <v>0</v>
      </c>
    </row>
    <row r="89" spans="1:7" ht="12.75">
      <c r="A89" s="75">
        <v>695</v>
      </c>
      <c r="B89" s="76" t="s">
        <v>170</v>
      </c>
      <c r="C89" s="75">
        <v>906</v>
      </c>
      <c r="D89" s="77" t="e">
        <f>(C89+E89)*#REF!</f>
        <v>#REF!</v>
      </c>
      <c r="E89" s="78">
        <v>0</v>
      </c>
      <c r="F89" s="75">
        <v>0</v>
      </c>
      <c r="G89" s="75">
        <v>0</v>
      </c>
    </row>
    <row r="90" spans="1:7" ht="12.75">
      <c r="A90" s="75">
        <v>696</v>
      </c>
      <c r="B90" s="76" t="s">
        <v>171</v>
      </c>
      <c r="C90" s="75">
        <v>1500</v>
      </c>
      <c r="D90" s="77" t="e">
        <f>(C90+E90)*#REF!</f>
        <v>#REF!</v>
      </c>
      <c r="E90" s="78">
        <v>0</v>
      </c>
      <c r="F90" s="75">
        <v>0</v>
      </c>
      <c r="G90" s="75">
        <v>0</v>
      </c>
    </row>
    <row r="91" spans="1:7" ht="12.75">
      <c r="A91" s="75">
        <v>697</v>
      </c>
      <c r="B91" s="76" t="s">
        <v>172</v>
      </c>
      <c r="C91" s="75">
        <v>1500</v>
      </c>
      <c r="D91" s="77" t="e">
        <f>(C91+E91)*#REF!</f>
        <v>#REF!</v>
      </c>
      <c r="E91" s="78">
        <v>0</v>
      </c>
      <c r="F91" s="75">
        <v>0</v>
      </c>
      <c r="G91" s="75">
        <v>0</v>
      </c>
    </row>
    <row r="92" spans="1:7" ht="12.75">
      <c r="A92" s="75">
        <v>698</v>
      </c>
      <c r="B92" s="76" t="s">
        <v>173</v>
      </c>
      <c r="C92" s="75">
        <v>1690</v>
      </c>
      <c r="D92" s="77" t="e">
        <f>(C92+E92)*#REF!</f>
        <v>#REF!</v>
      </c>
      <c r="E92" s="78">
        <v>0</v>
      </c>
      <c r="F92" s="75">
        <v>0</v>
      </c>
      <c r="G92" s="75">
        <v>0</v>
      </c>
    </row>
    <row r="93" spans="1:7" ht="12.75">
      <c r="A93" s="75">
        <v>699</v>
      </c>
      <c r="B93" s="76" t="s">
        <v>174</v>
      </c>
      <c r="C93" s="75">
        <v>1550</v>
      </c>
      <c r="D93" s="77" t="e">
        <f>(C93+E93)*#REF!</f>
        <v>#REF!</v>
      </c>
      <c r="E93" s="78">
        <v>0</v>
      </c>
      <c r="F93" s="75">
        <v>0</v>
      </c>
      <c r="G93" s="75">
        <v>0</v>
      </c>
    </row>
    <row r="94" spans="1:7" ht="12.75">
      <c r="A94" s="75">
        <v>702</v>
      </c>
      <c r="B94" s="76" t="s">
        <v>175</v>
      </c>
      <c r="C94" s="75">
        <v>971</v>
      </c>
      <c r="D94" s="77" t="e">
        <f>(C94+E94)*#REF!</f>
        <v>#REF!</v>
      </c>
      <c r="E94" s="78">
        <v>0</v>
      </c>
      <c r="F94" s="75">
        <v>0</v>
      </c>
      <c r="G94" s="75">
        <v>0</v>
      </c>
    </row>
    <row r="95" spans="1:7" ht="12.75">
      <c r="A95" s="75">
        <v>703</v>
      </c>
      <c r="B95" s="76" t="s">
        <v>176</v>
      </c>
      <c r="C95" s="75">
        <v>3429</v>
      </c>
      <c r="D95" s="77" t="e">
        <f>(C95+E95)*#REF!</f>
        <v>#REF!</v>
      </c>
      <c r="E95" s="78">
        <v>0</v>
      </c>
      <c r="F95" s="75">
        <v>0</v>
      </c>
      <c r="G95" s="75">
        <v>0</v>
      </c>
    </row>
    <row r="96" spans="1:7" ht="12.75">
      <c r="A96" s="75">
        <v>704</v>
      </c>
      <c r="B96" s="76" t="s">
        <v>177</v>
      </c>
      <c r="C96" s="75">
        <v>1500</v>
      </c>
      <c r="D96" s="77" t="e">
        <f>(C96+E96)*#REF!</f>
        <v>#REF!</v>
      </c>
      <c r="E96" s="78">
        <v>0</v>
      </c>
      <c r="F96" s="75">
        <v>0</v>
      </c>
      <c r="G96" s="75">
        <v>0</v>
      </c>
    </row>
    <row r="97" spans="1:7" ht="12.75">
      <c r="A97" s="75">
        <v>705</v>
      </c>
      <c r="B97" s="76" t="s">
        <v>178</v>
      </c>
      <c r="C97" s="75">
        <v>1592</v>
      </c>
      <c r="D97" s="77" t="e">
        <f>(C97+E97)*#REF!</f>
        <v>#REF!</v>
      </c>
      <c r="E97" s="78">
        <v>0</v>
      </c>
      <c r="F97" s="75">
        <v>0</v>
      </c>
      <c r="G97" s="75">
        <v>0</v>
      </c>
    </row>
    <row r="98" spans="1:7" ht="12.75">
      <c r="A98" s="75">
        <v>706</v>
      </c>
      <c r="B98" s="76" t="s">
        <v>179</v>
      </c>
      <c r="C98" s="75">
        <v>2482</v>
      </c>
      <c r="D98" s="77" t="e">
        <f>(C98+E98)*#REF!</f>
        <v>#REF!</v>
      </c>
      <c r="E98" s="78">
        <v>0</v>
      </c>
      <c r="F98" s="75">
        <v>0</v>
      </c>
      <c r="G98" s="75">
        <v>0</v>
      </c>
    </row>
    <row r="99" spans="1:7" ht="12.75">
      <c r="A99" s="75">
        <v>708</v>
      </c>
      <c r="B99" s="76" t="s">
        <v>180</v>
      </c>
      <c r="C99" s="75">
        <v>3146</v>
      </c>
      <c r="D99" s="77" t="e">
        <f>(C99+E99)*#REF!</f>
        <v>#REF!</v>
      </c>
      <c r="E99" s="78">
        <v>0</v>
      </c>
      <c r="F99" s="75">
        <v>0</v>
      </c>
      <c r="G99" s="75">
        <v>0</v>
      </c>
    </row>
    <row r="100" spans="1:7" ht="12.75">
      <c r="A100" s="75">
        <v>709</v>
      </c>
      <c r="B100" s="76" t="s">
        <v>181</v>
      </c>
      <c r="C100" s="75">
        <v>2913</v>
      </c>
      <c r="D100" s="77" t="e">
        <f>(C100+E100)*#REF!</f>
        <v>#REF!</v>
      </c>
      <c r="E100" s="78">
        <v>0</v>
      </c>
      <c r="F100" s="75">
        <v>0</v>
      </c>
      <c r="G100" s="75">
        <v>0</v>
      </c>
    </row>
    <row r="101" spans="1:7" ht="12.75">
      <c r="A101" s="75">
        <v>710</v>
      </c>
      <c r="B101" s="76" t="s">
        <v>182</v>
      </c>
      <c r="C101" s="75">
        <v>2913</v>
      </c>
      <c r="D101" s="77" t="e">
        <f>(C101+E101)*#REF!</f>
        <v>#REF!</v>
      </c>
      <c r="E101" s="78">
        <v>20</v>
      </c>
      <c r="F101" s="75">
        <v>0</v>
      </c>
      <c r="G101" s="75">
        <v>0</v>
      </c>
    </row>
    <row r="102" spans="1:7" ht="12.75">
      <c r="A102" s="75">
        <v>711</v>
      </c>
      <c r="B102" s="76" t="s">
        <v>183</v>
      </c>
      <c r="C102" s="75">
        <v>2913</v>
      </c>
      <c r="D102" s="77" t="e">
        <f>(C102+E102)*#REF!</f>
        <v>#REF!</v>
      </c>
      <c r="E102" s="78">
        <v>0</v>
      </c>
      <c r="F102" s="75">
        <v>0</v>
      </c>
      <c r="G102" s="75">
        <v>0</v>
      </c>
    </row>
    <row r="103" spans="1:7" ht="12.75">
      <c r="A103" s="75">
        <v>712</v>
      </c>
      <c r="B103" s="76" t="s">
        <v>184</v>
      </c>
      <c r="C103" s="75">
        <v>2913</v>
      </c>
      <c r="D103" s="77" t="e">
        <f>(C103+E103)*#REF!</f>
        <v>#REF!</v>
      </c>
      <c r="E103" s="78">
        <v>0</v>
      </c>
      <c r="F103" s="75">
        <v>0</v>
      </c>
      <c r="G103" s="75">
        <v>0</v>
      </c>
    </row>
    <row r="104" spans="1:7" ht="12.75">
      <c r="A104" s="75">
        <v>713</v>
      </c>
      <c r="B104" s="76" t="s">
        <v>185</v>
      </c>
      <c r="C104" s="75">
        <v>2913</v>
      </c>
      <c r="D104" s="77" t="e">
        <f>(C104+E104)*#REF!</f>
        <v>#REF!</v>
      </c>
      <c r="E104" s="78">
        <v>0</v>
      </c>
      <c r="F104" s="75">
        <v>0</v>
      </c>
      <c r="G104" s="75">
        <v>0</v>
      </c>
    </row>
    <row r="105" spans="1:7" ht="12.75">
      <c r="A105" s="75">
        <v>714</v>
      </c>
      <c r="B105" s="76" t="s">
        <v>186</v>
      </c>
      <c r="C105" s="75">
        <v>2913</v>
      </c>
      <c r="D105" s="77" t="e">
        <f>(C105+E105)*#REF!</f>
        <v>#REF!</v>
      </c>
      <c r="E105" s="78">
        <v>0</v>
      </c>
      <c r="F105" s="75">
        <v>0</v>
      </c>
      <c r="G105" s="75">
        <v>0</v>
      </c>
    </row>
    <row r="106" spans="1:7" ht="12.75">
      <c r="A106" s="75">
        <v>715</v>
      </c>
      <c r="B106" s="76" t="s">
        <v>187</v>
      </c>
      <c r="C106" s="75">
        <v>1912</v>
      </c>
      <c r="D106" s="77" t="e">
        <f>(C106+E106)*#REF!</f>
        <v>#REF!</v>
      </c>
      <c r="E106" s="78">
        <v>0</v>
      </c>
      <c r="F106" s="75">
        <v>42</v>
      </c>
      <c r="G106" s="75">
        <v>0</v>
      </c>
    </row>
    <row r="107" spans="1:7" ht="12.75">
      <c r="A107" s="75">
        <v>716</v>
      </c>
      <c r="B107" s="76" t="s">
        <v>188</v>
      </c>
      <c r="C107" s="75">
        <v>1942</v>
      </c>
      <c r="D107" s="77" t="e">
        <f>(C107+E107)*#REF!</f>
        <v>#REF!</v>
      </c>
      <c r="E107" s="78">
        <v>0</v>
      </c>
      <c r="F107" s="75">
        <v>0</v>
      </c>
      <c r="G107" s="75">
        <v>0</v>
      </c>
    </row>
    <row r="108" spans="1:7" ht="12.75">
      <c r="A108" s="75">
        <v>717</v>
      </c>
      <c r="B108" s="76" t="s">
        <v>189</v>
      </c>
      <c r="C108" s="75">
        <v>2100</v>
      </c>
      <c r="D108" s="77" t="e">
        <f>(C108+E108)*#REF!</f>
        <v>#REF!</v>
      </c>
      <c r="E108" s="78">
        <v>150</v>
      </c>
      <c r="F108" s="75">
        <v>0</v>
      </c>
      <c r="G108" s="75">
        <v>0</v>
      </c>
    </row>
    <row r="109" spans="1:7" ht="12.75">
      <c r="A109" s="75">
        <v>718</v>
      </c>
      <c r="B109" s="76" t="s">
        <v>190</v>
      </c>
      <c r="C109" s="75">
        <v>1942</v>
      </c>
      <c r="D109" s="77" t="e">
        <f>(C109+E109)*#REF!</f>
        <v>#REF!</v>
      </c>
      <c r="E109" s="78">
        <v>17</v>
      </c>
      <c r="F109" s="75">
        <v>0</v>
      </c>
      <c r="G109" s="75">
        <v>0</v>
      </c>
    </row>
    <row r="110" spans="1:7" ht="12.75">
      <c r="A110" s="75">
        <v>719</v>
      </c>
      <c r="B110" s="76" t="s">
        <v>191</v>
      </c>
      <c r="C110" s="75">
        <v>1782</v>
      </c>
      <c r="D110" s="77" t="e">
        <f>(C110+E110)*#REF!</f>
        <v>#REF!</v>
      </c>
      <c r="E110" s="78">
        <v>0</v>
      </c>
      <c r="F110" s="75">
        <v>0</v>
      </c>
      <c r="G110" s="75">
        <v>0</v>
      </c>
    </row>
    <row r="111" spans="1:7" ht="12.75">
      <c r="A111" s="75">
        <v>720</v>
      </c>
      <c r="B111" s="76" t="s">
        <v>192</v>
      </c>
      <c r="C111" s="75">
        <v>1782</v>
      </c>
      <c r="D111" s="77" t="e">
        <f>(C111+E111)*#REF!</f>
        <v>#REF!</v>
      </c>
      <c r="E111" s="78">
        <v>17</v>
      </c>
      <c r="F111" s="75">
        <v>0</v>
      </c>
      <c r="G111" s="75">
        <v>0</v>
      </c>
    </row>
    <row r="112" spans="1:7" ht="12.75">
      <c r="A112" s="75">
        <v>721</v>
      </c>
      <c r="B112" s="76" t="s">
        <v>193</v>
      </c>
      <c r="C112" s="75">
        <v>1942</v>
      </c>
      <c r="D112" s="77" t="e">
        <f>(C112+E112)*#REF!</f>
        <v>#REF!</v>
      </c>
      <c r="E112" s="78">
        <v>150</v>
      </c>
      <c r="F112" s="75">
        <v>0</v>
      </c>
      <c r="G112" s="75">
        <v>0</v>
      </c>
    </row>
    <row r="113" spans="1:7" ht="12.75">
      <c r="A113" s="75">
        <v>722</v>
      </c>
      <c r="B113" s="76" t="s">
        <v>194</v>
      </c>
      <c r="C113" s="75">
        <v>1692</v>
      </c>
      <c r="D113" s="77" t="e">
        <f>(C113+E113)*#REF!</f>
        <v>#REF!</v>
      </c>
      <c r="E113" s="78">
        <v>0</v>
      </c>
      <c r="F113" s="75">
        <v>0</v>
      </c>
      <c r="G113" s="75">
        <v>0</v>
      </c>
    </row>
    <row r="114" spans="1:7" ht="12.75">
      <c r="A114" s="75">
        <v>723</v>
      </c>
      <c r="B114" s="76" t="s">
        <v>195</v>
      </c>
      <c r="C114" s="75">
        <v>1700</v>
      </c>
      <c r="D114" s="77" t="e">
        <f>(C114+E114)*#REF!</f>
        <v>#REF!</v>
      </c>
      <c r="E114" s="78">
        <v>0</v>
      </c>
      <c r="F114" s="75">
        <v>0</v>
      </c>
      <c r="G114" s="75">
        <v>0</v>
      </c>
    </row>
    <row r="115" spans="1:7" ht="12.75">
      <c r="A115" s="75">
        <v>724</v>
      </c>
      <c r="B115" s="76" t="s">
        <v>196</v>
      </c>
      <c r="C115" s="75">
        <v>1942</v>
      </c>
      <c r="D115" s="77" t="e">
        <f>(C115+E115)*#REF!</f>
        <v>#REF!</v>
      </c>
      <c r="E115" s="78">
        <v>150</v>
      </c>
      <c r="F115" s="75">
        <v>0</v>
      </c>
      <c r="G115" s="75">
        <v>0</v>
      </c>
    </row>
    <row r="116" spans="1:7" ht="12.75">
      <c r="A116" s="75">
        <v>725</v>
      </c>
      <c r="B116" s="76" t="s">
        <v>197</v>
      </c>
      <c r="C116" s="75">
        <v>1592</v>
      </c>
      <c r="D116" s="77" t="e">
        <f>(C116+E116)*#REF!</f>
        <v>#REF!</v>
      </c>
      <c r="E116" s="78">
        <v>0</v>
      </c>
      <c r="F116" s="75">
        <v>0</v>
      </c>
      <c r="G116" s="75">
        <v>0</v>
      </c>
    </row>
    <row r="117" spans="1:7" ht="12.75">
      <c r="A117" s="75">
        <v>726</v>
      </c>
      <c r="B117" s="76" t="s">
        <v>198</v>
      </c>
      <c r="C117" s="75">
        <v>1500</v>
      </c>
      <c r="D117" s="77" t="e">
        <f>(C117+E117)*#REF!</f>
        <v>#REF!</v>
      </c>
      <c r="E117" s="78">
        <v>150</v>
      </c>
      <c r="F117" s="75">
        <v>0</v>
      </c>
      <c r="G117" s="75">
        <v>0</v>
      </c>
    </row>
    <row r="118" spans="1:7" ht="12.75">
      <c r="A118" s="80">
        <v>727</v>
      </c>
      <c r="B118" s="81" t="s">
        <v>199</v>
      </c>
      <c r="C118" s="80">
        <v>1600</v>
      </c>
      <c r="D118" s="77" t="e">
        <f>(C118+E118)*#REF!</f>
        <v>#REF!</v>
      </c>
      <c r="E118" s="82">
        <v>0</v>
      </c>
      <c r="F118" s="80">
        <v>0</v>
      </c>
      <c r="G118" s="80">
        <v>0</v>
      </c>
    </row>
    <row r="119" spans="1:7" ht="12.75">
      <c r="A119" s="75">
        <v>728</v>
      </c>
      <c r="B119" s="76" t="s">
        <v>200</v>
      </c>
      <c r="C119" s="75">
        <v>1360</v>
      </c>
      <c r="D119" s="77" t="e">
        <f>(C119+E119)*#REF!</f>
        <v>#REF!</v>
      </c>
      <c r="E119" s="78">
        <v>17</v>
      </c>
      <c r="F119" s="75">
        <v>0</v>
      </c>
      <c r="G119" s="75">
        <v>0</v>
      </c>
    </row>
    <row r="120" spans="1:7" ht="12.75">
      <c r="A120" s="75">
        <v>729</v>
      </c>
      <c r="B120" s="76" t="s">
        <v>201</v>
      </c>
      <c r="C120" s="75">
        <v>1692</v>
      </c>
      <c r="D120" s="77" t="e">
        <f>(C120+E120)*#REF!</f>
        <v>#REF!</v>
      </c>
      <c r="E120" s="78">
        <v>0</v>
      </c>
      <c r="F120" s="75">
        <v>0</v>
      </c>
      <c r="G120" s="75">
        <v>0</v>
      </c>
    </row>
    <row r="121" spans="1:7" ht="12.75">
      <c r="A121" s="75">
        <v>730</v>
      </c>
      <c r="B121" s="76" t="s">
        <v>202</v>
      </c>
      <c r="C121" s="75">
        <v>1700</v>
      </c>
      <c r="D121" s="77" t="e">
        <f>(C121+E121)*#REF!</f>
        <v>#REF!</v>
      </c>
      <c r="E121" s="78">
        <v>0</v>
      </c>
      <c r="F121" s="75">
        <v>0</v>
      </c>
      <c r="G121" s="75">
        <v>0</v>
      </c>
    </row>
    <row r="122" spans="1:7" ht="12.75">
      <c r="A122" s="75">
        <v>731</v>
      </c>
      <c r="B122" s="76" t="s">
        <v>203</v>
      </c>
      <c r="C122" s="75">
        <v>1592</v>
      </c>
      <c r="D122" s="77" t="e">
        <f>(C122+E122)*#REF!</f>
        <v>#REF!</v>
      </c>
      <c r="E122" s="78">
        <v>0</v>
      </c>
      <c r="F122" s="75">
        <v>0</v>
      </c>
      <c r="G122" s="75">
        <v>0</v>
      </c>
    </row>
    <row r="123" spans="1:7" ht="12.75">
      <c r="A123" s="75">
        <v>732</v>
      </c>
      <c r="B123" s="76" t="s">
        <v>204</v>
      </c>
      <c r="C123" s="75">
        <v>971</v>
      </c>
      <c r="D123" s="77" t="e">
        <f>(C123+E123)*#REF!</f>
        <v>#REF!</v>
      </c>
      <c r="E123" s="78">
        <v>150</v>
      </c>
      <c r="F123" s="75">
        <v>0</v>
      </c>
      <c r="G123" s="75">
        <v>0</v>
      </c>
    </row>
    <row r="124" spans="1:7" ht="12.75">
      <c r="A124" s="75">
        <v>733</v>
      </c>
      <c r="B124" s="76" t="s">
        <v>205</v>
      </c>
      <c r="C124" s="75">
        <v>1150</v>
      </c>
      <c r="D124" s="77" t="e">
        <f>(C124+E124)*#REF!</f>
        <v>#REF!</v>
      </c>
      <c r="E124" s="78">
        <v>0</v>
      </c>
      <c r="F124" s="75">
        <v>0</v>
      </c>
      <c r="G124" s="75">
        <v>0</v>
      </c>
    </row>
    <row r="125" spans="1:7" ht="12.75">
      <c r="A125" s="75">
        <v>734</v>
      </c>
      <c r="B125" s="76" t="s">
        <v>206</v>
      </c>
      <c r="C125" s="75">
        <v>1500</v>
      </c>
      <c r="D125" s="77" t="e">
        <f>(C125+E125)*#REF!</f>
        <v>#REF!</v>
      </c>
      <c r="E125" s="78">
        <v>150</v>
      </c>
      <c r="F125" s="75">
        <v>0</v>
      </c>
      <c r="G125" s="75">
        <v>0</v>
      </c>
    </row>
    <row r="126" spans="1:7" ht="12.75">
      <c r="A126" s="75">
        <v>735</v>
      </c>
      <c r="B126" s="76" t="s">
        <v>207</v>
      </c>
      <c r="C126" s="75">
        <v>971</v>
      </c>
      <c r="D126" s="77" t="e">
        <f>(C126+E126)*#REF!</f>
        <v>#REF!</v>
      </c>
      <c r="E126" s="78">
        <v>150</v>
      </c>
      <c r="F126" s="75">
        <v>0</v>
      </c>
      <c r="G126" s="75">
        <v>0</v>
      </c>
    </row>
    <row r="127" spans="1:7" ht="12.75">
      <c r="A127" s="75">
        <v>736</v>
      </c>
      <c r="B127" s="76" t="s">
        <v>208</v>
      </c>
      <c r="C127" s="75">
        <v>1600</v>
      </c>
      <c r="D127" s="77" t="e">
        <f>(C127+E127)*#REF!</f>
        <v>#REF!</v>
      </c>
      <c r="E127" s="78">
        <v>0</v>
      </c>
      <c r="F127" s="75">
        <v>0</v>
      </c>
      <c r="G127" s="75">
        <v>0</v>
      </c>
    </row>
    <row r="128" spans="1:7" ht="12.75">
      <c r="A128" s="75">
        <v>737</v>
      </c>
      <c r="B128" s="76" t="s">
        <v>209</v>
      </c>
      <c r="C128" s="75">
        <v>971</v>
      </c>
      <c r="D128" s="77" t="e">
        <f>(C128+E128)*#REF!</f>
        <v>#REF!</v>
      </c>
      <c r="E128" s="78">
        <v>150</v>
      </c>
      <c r="F128" s="75">
        <v>0</v>
      </c>
      <c r="G128" s="75">
        <v>0</v>
      </c>
    </row>
    <row r="129" spans="1:7" ht="12.75">
      <c r="A129" s="75">
        <v>738</v>
      </c>
      <c r="B129" s="76" t="s">
        <v>210</v>
      </c>
      <c r="C129" s="75">
        <v>971</v>
      </c>
      <c r="D129" s="77" t="e">
        <f>(C129+E129)*#REF!</f>
        <v>#REF!</v>
      </c>
      <c r="E129" s="78">
        <v>17</v>
      </c>
      <c r="F129" s="75">
        <v>0</v>
      </c>
      <c r="G129" s="75">
        <v>0</v>
      </c>
    </row>
    <row r="130" spans="1:7" ht="12.75">
      <c r="A130" s="75">
        <v>739</v>
      </c>
      <c r="B130" s="76" t="s">
        <v>211</v>
      </c>
      <c r="C130" s="75">
        <v>971</v>
      </c>
      <c r="D130" s="77" t="e">
        <f>(C130+E130)*#REF!</f>
        <v>#REF!</v>
      </c>
      <c r="E130" s="78">
        <v>150</v>
      </c>
      <c r="F130" s="75">
        <v>0</v>
      </c>
      <c r="G130" s="75">
        <v>0</v>
      </c>
    </row>
    <row r="131" spans="1:7" ht="12.75">
      <c r="A131" s="75">
        <v>740</v>
      </c>
      <c r="B131" s="76" t="s">
        <v>212</v>
      </c>
      <c r="C131" s="75">
        <v>971</v>
      </c>
      <c r="D131" s="77" t="e">
        <f>(C131+E131)*#REF!</f>
        <v>#REF!</v>
      </c>
      <c r="E131" s="78">
        <v>150</v>
      </c>
      <c r="F131" s="75">
        <v>0</v>
      </c>
      <c r="G131" s="75">
        <v>0</v>
      </c>
    </row>
    <row r="132" spans="1:7" ht="12.75">
      <c r="A132" s="75">
        <v>741</v>
      </c>
      <c r="B132" s="76" t="s">
        <v>213</v>
      </c>
      <c r="C132" s="75">
        <v>1300</v>
      </c>
      <c r="D132" s="77" t="e">
        <f>(C132+E132)*#REF!</f>
        <v>#REF!</v>
      </c>
      <c r="E132" s="78">
        <v>0</v>
      </c>
      <c r="F132" s="75">
        <v>0</v>
      </c>
      <c r="G132" s="75">
        <v>0</v>
      </c>
    </row>
    <row r="133" spans="1:7" ht="12.75">
      <c r="A133" s="75">
        <v>742</v>
      </c>
      <c r="B133" s="76" t="s">
        <v>214</v>
      </c>
      <c r="C133" s="75">
        <v>971</v>
      </c>
      <c r="D133" s="77" t="e">
        <f>(C133+E133)*#REF!</f>
        <v>#REF!</v>
      </c>
      <c r="E133" s="78">
        <v>150</v>
      </c>
      <c r="F133" s="75">
        <v>0</v>
      </c>
      <c r="G133" s="75">
        <v>0</v>
      </c>
    </row>
    <row r="134" spans="1:7" ht="12.75">
      <c r="A134" s="83">
        <v>743</v>
      </c>
      <c r="B134" s="84" t="s">
        <v>215</v>
      </c>
      <c r="C134" s="83">
        <v>971</v>
      </c>
      <c r="D134" s="77" t="e">
        <f>(C134+E134)*#REF!</f>
        <v>#REF!</v>
      </c>
      <c r="E134" s="85">
        <v>17</v>
      </c>
      <c r="F134" s="83">
        <v>0</v>
      </c>
      <c r="G134" s="83">
        <v>0</v>
      </c>
    </row>
    <row r="135" spans="1:7" ht="12.75">
      <c r="A135" s="75">
        <v>744</v>
      </c>
      <c r="B135" s="76" t="s">
        <v>216</v>
      </c>
      <c r="C135" s="75">
        <v>1400</v>
      </c>
      <c r="D135" s="77" t="e">
        <f>(C135+E135)*#REF!</f>
        <v>#REF!</v>
      </c>
      <c r="E135" s="78">
        <v>0</v>
      </c>
      <c r="F135" s="75">
        <v>0</v>
      </c>
      <c r="G135" s="75">
        <v>0</v>
      </c>
    </row>
    <row r="136" spans="1:7" ht="12.75">
      <c r="A136" s="75">
        <v>745</v>
      </c>
      <c r="B136" s="76" t="s">
        <v>217</v>
      </c>
      <c r="C136" s="75">
        <v>1450</v>
      </c>
      <c r="D136" s="77" t="e">
        <f>(C136+E136)*#REF!</f>
        <v>#REF!</v>
      </c>
      <c r="E136" s="78">
        <v>0</v>
      </c>
      <c r="F136" s="75">
        <v>0</v>
      </c>
      <c r="G136" s="75">
        <v>0</v>
      </c>
    </row>
    <row r="137" spans="1:7" ht="12.75">
      <c r="A137" s="75">
        <v>746</v>
      </c>
      <c r="B137" s="76" t="s">
        <v>218</v>
      </c>
      <c r="C137" s="75">
        <v>971</v>
      </c>
      <c r="D137" s="77" t="e">
        <f>(C137+E137)*#REF!</f>
        <v>#REF!</v>
      </c>
      <c r="E137" s="78">
        <v>150</v>
      </c>
      <c r="F137" s="75">
        <v>0</v>
      </c>
      <c r="G137" s="75">
        <v>0</v>
      </c>
    </row>
    <row r="138" spans="1:7" ht="12.75">
      <c r="A138" s="75">
        <v>747</v>
      </c>
      <c r="B138" s="76" t="s">
        <v>219</v>
      </c>
      <c r="C138" s="75">
        <v>971</v>
      </c>
      <c r="D138" s="77" t="e">
        <f>(C138+E138)*#REF!</f>
        <v>#REF!</v>
      </c>
      <c r="E138" s="78">
        <v>0</v>
      </c>
      <c r="F138" s="75">
        <v>0</v>
      </c>
      <c r="G138" s="75">
        <v>0</v>
      </c>
    </row>
    <row r="139" spans="1:7" ht="12.75">
      <c r="A139" s="75">
        <v>748</v>
      </c>
      <c r="B139" s="76" t="s">
        <v>220</v>
      </c>
      <c r="C139" s="75">
        <v>1250</v>
      </c>
      <c r="D139" s="77" t="e">
        <f>(C139+E139)*#REF!</f>
        <v>#REF!</v>
      </c>
      <c r="E139" s="78">
        <v>0</v>
      </c>
      <c r="F139" s="75">
        <v>0</v>
      </c>
      <c r="G139" s="75">
        <v>0</v>
      </c>
    </row>
    <row r="140" spans="1:7" ht="12.75">
      <c r="A140" s="75">
        <v>749</v>
      </c>
      <c r="B140" s="76" t="s">
        <v>114</v>
      </c>
      <c r="C140" s="75">
        <v>971</v>
      </c>
      <c r="D140" s="77" t="e">
        <f>(C140+E140)*#REF!</f>
        <v>#REF!</v>
      </c>
      <c r="E140" s="78">
        <v>0</v>
      </c>
      <c r="F140" s="75">
        <v>0</v>
      </c>
      <c r="G140" s="75">
        <v>0</v>
      </c>
    </row>
    <row r="141" spans="1:7" ht="12.75">
      <c r="A141" s="75">
        <v>750</v>
      </c>
      <c r="B141" s="76" t="s">
        <v>113</v>
      </c>
      <c r="C141" s="75">
        <v>971</v>
      </c>
      <c r="D141" s="77" t="e">
        <f>(C141+E141)*#REF!</f>
        <v>#REF!</v>
      </c>
      <c r="E141" s="78">
        <v>0</v>
      </c>
      <c r="F141" s="75">
        <v>0</v>
      </c>
      <c r="G141" s="75">
        <v>0</v>
      </c>
    </row>
    <row r="142" spans="1:7" ht="12.75">
      <c r="A142" s="75">
        <v>751</v>
      </c>
      <c r="B142" s="76" t="s">
        <v>221</v>
      </c>
      <c r="C142" s="75">
        <v>1500</v>
      </c>
      <c r="D142" s="77" t="e">
        <f>(C142+E142)*#REF!</f>
        <v>#REF!</v>
      </c>
      <c r="E142" s="78">
        <v>150</v>
      </c>
      <c r="F142" s="75">
        <v>0</v>
      </c>
      <c r="G142" s="75">
        <v>0</v>
      </c>
    </row>
    <row r="143" spans="1:7" ht="12.75">
      <c r="A143" s="75">
        <v>752</v>
      </c>
      <c r="B143" s="76" t="s">
        <v>222</v>
      </c>
      <c r="C143" s="75">
        <v>2913</v>
      </c>
      <c r="D143" s="77" t="e">
        <f>(C143+E143)*#REF!</f>
        <v>#REF!</v>
      </c>
      <c r="E143" s="78">
        <v>20</v>
      </c>
      <c r="F143" s="75">
        <v>0</v>
      </c>
      <c r="G143" s="75">
        <v>0</v>
      </c>
    </row>
    <row r="144" spans="1:7" ht="12.75">
      <c r="A144" s="75">
        <v>753</v>
      </c>
      <c r="B144" s="76" t="s">
        <v>223</v>
      </c>
      <c r="C144" s="75">
        <v>1942</v>
      </c>
      <c r="D144" s="77" t="e">
        <f>(C144+E144)*#REF!</f>
        <v>#REF!</v>
      </c>
      <c r="E144" s="78">
        <v>150</v>
      </c>
      <c r="F144" s="75">
        <v>0</v>
      </c>
      <c r="G144" s="75">
        <v>0</v>
      </c>
    </row>
    <row r="145" spans="1:7" ht="12.75">
      <c r="A145" s="75">
        <v>754</v>
      </c>
      <c r="B145" s="76" t="s">
        <v>224</v>
      </c>
      <c r="C145" s="75">
        <v>971</v>
      </c>
      <c r="D145" s="77" t="e">
        <f>(C145+E145)*#REF!</f>
        <v>#REF!</v>
      </c>
      <c r="E145" s="78">
        <v>0</v>
      </c>
      <c r="F145" s="75">
        <v>0</v>
      </c>
      <c r="G145" s="75">
        <v>0</v>
      </c>
    </row>
    <row r="146" spans="1:7" ht="12.75">
      <c r="A146" s="75">
        <v>755</v>
      </c>
      <c r="B146" s="76" t="s">
        <v>225</v>
      </c>
      <c r="C146" s="75">
        <v>971</v>
      </c>
      <c r="D146" s="77" t="e">
        <f>(C146+E146)*#REF!</f>
        <v>#REF!</v>
      </c>
      <c r="E146" s="78">
        <v>0</v>
      </c>
      <c r="F146" s="75">
        <v>0</v>
      </c>
      <c r="G146" s="75">
        <v>0</v>
      </c>
    </row>
    <row r="147" spans="1:7" ht="12.75">
      <c r="A147" s="75">
        <v>756</v>
      </c>
      <c r="B147" s="76" t="s">
        <v>226</v>
      </c>
      <c r="C147" s="75">
        <v>1290</v>
      </c>
      <c r="D147" s="77" t="e">
        <f>(C147+E147)*#REF!</f>
        <v>#REF!</v>
      </c>
      <c r="E147" s="78">
        <v>0</v>
      </c>
      <c r="F147" s="75">
        <v>0</v>
      </c>
      <c r="G147" s="75">
        <v>0</v>
      </c>
    </row>
    <row r="148" spans="1:7" ht="12.75">
      <c r="A148" s="75">
        <v>757</v>
      </c>
      <c r="B148" s="76" t="s">
        <v>227</v>
      </c>
      <c r="C148" s="75">
        <v>971</v>
      </c>
      <c r="D148" s="77" t="e">
        <f>(C148+E148)*#REF!</f>
        <v>#REF!</v>
      </c>
      <c r="E148" s="78">
        <v>0</v>
      </c>
      <c r="F148" s="75">
        <v>0</v>
      </c>
      <c r="G148" s="75">
        <v>0</v>
      </c>
    </row>
    <row r="149" spans="1:7" ht="12.75">
      <c r="A149" s="75">
        <v>758</v>
      </c>
      <c r="B149" s="76" t="s">
        <v>228</v>
      </c>
      <c r="C149" s="75">
        <v>971</v>
      </c>
      <c r="D149" s="77" t="e">
        <f>(C149+E149)*#REF!</f>
        <v>#REF!</v>
      </c>
      <c r="E149" s="78">
        <v>0</v>
      </c>
      <c r="F149" s="75">
        <v>0</v>
      </c>
      <c r="G149" s="75">
        <v>0</v>
      </c>
    </row>
    <row r="150" spans="1:7" ht="12.75">
      <c r="A150" s="75">
        <v>759</v>
      </c>
      <c r="B150" s="76" t="s">
        <v>229</v>
      </c>
      <c r="C150" s="75">
        <v>971</v>
      </c>
      <c r="D150" s="77" t="e">
        <f>(C150+E150)*#REF!</f>
        <v>#REF!</v>
      </c>
      <c r="E150" s="78">
        <v>150</v>
      </c>
      <c r="F150" s="75">
        <v>0</v>
      </c>
      <c r="G150" s="75">
        <v>0</v>
      </c>
    </row>
    <row r="151" spans="1:7" ht="12.75">
      <c r="A151" s="75">
        <v>760</v>
      </c>
      <c r="B151" s="76" t="s">
        <v>230</v>
      </c>
      <c r="C151" s="75">
        <v>1400</v>
      </c>
      <c r="D151" s="77" t="e">
        <f>(C151+E151)*#REF!</f>
        <v>#REF!</v>
      </c>
      <c r="E151" s="78">
        <v>0</v>
      </c>
      <c r="F151" s="75">
        <v>0</v>
      </c>
      <c r="G151" s="75">
        <v>0</v>
      </c>
    </row>
    <row r="152" spans="1:7" ht="12.75">
      <c r="A152" s="75">
        <v>761</v>
      </c>
      <c r="B152" s="76" t="s">
        <v>231</v>
      </c>
      <c r="C152" s="75">
        <v>1700</v>
      </c>
      <c r="D152" s="77" t="e">
        <f>(C152+E152)*#REF!</f>
        <v>#REF!</v>
      </c>
      <c r="E152" s="78">
        <v>150</v>
      </c>
      <c r="F152" s="75">
        <v>0</v>
      </c>
      <c r="G152" s="75">
        <v>0</v>
      </c>
    </row>
    <row r="153" spans="1:7" ht="12.75">
      <c r="A153" s="75">
        <v>762</v>
      </c>
      <c r="B153" s="76" t="s">
        <v>232</v>
      </c>
      <c r="C153" s="75">
        <v>971</v>
      </c>
      <c r="D153" s="77" t="e">
        <f>(C153+E153)*#REF!</f>
        <v>#REF!</v>
      </c>
      <c r="E153" s="78">
        <v>0</v>
      </c>
      <c r="F153" s="75">
        <v>0</v>
      </c>
      <c r="G153" s="75">
        <v>0</v>
      </c>
    </row>
    <row r="154" spans="1:7" ht="12.75">
      <c r="A154" s="75">
        <v>763</v>
      </c>
      <c r="B154" s="76" t="s">
        <v>233</v>
      </c>
      <c r="C154" s="75">
        <v>971</v>
      </c>
      <c r="D154" s="77" t="e">
        <f>(C154+E154)*#REF!</f>
        <v>#REF!</v>
      </c>
      <c r="E154" s="78">
        <v>0</v>
      </c>
      <c r="F154" s="75">
        <v>0</v>
      </c>
      <c r="G154" s="75">
        <v>0</v>
      </c>
    </row>
    <row r="155" spans="1:7" ht="12.75">
      <c r="A155" s="75">
        <v>764</v>
      </c>
      <c r="B155" s="76" t="s">
        <v>234</v>
      </c>
      <c r="C155" s="75">
        <v>1500</v>
      </c>
      <c r="D155" s="77" t="e">
        <f>(C155+E155)*#REF!</f>
        <v>#REF!</v>
      </c>
      <c r="E155" s="78">
        <v>150</v>
      </c>
      <c r="F155" s="75">
        <v>0</v>
      </c>
      <c r="G155" s="75">
        <v>0</v>
      </c>
    </row>
    <row r="156" spans="1:7" ht="12.75">
      <c r="A156" s="75">
        <v>765</v>
      </c>
      <c r="B156" s="76" t="s">
        <v>235</v>
      </c>
      <c r="C156" s="75">
        <v>1500</v>
      </c>
      <c r="D156" s="77" t="e">
        <f>(C156+E156)*#REF!</f>
        <v>#REF!</v>
      </c>
      <c r="E156" s="78">
        <v>150</v>
      </c>
      <c r="F156" s="75">
        <v>0</v>
      </c>
      <c r="G156" s="75">
        <v>0</v>
      </c>
    </row>
    <row r="157" spans="1:7" ht="12.75">
      <c r="A157" s="75">
        <v>766</v>
      </c>
      <c r="B157" s="76" t="s">
        <v>236</v>
      </c>
      <c r="C157" s="75">
        <v>1942</v>
      </c>
      <c r="D157" s="77" t="e">
        <f>(C157+E157)*#REF!</f>
        <v>#REF!</v>
      </c>
      <c r="E157" s="78">
        <v>150</v>
      </c>
      <c r="F157" s="75">
        <v>0</v>
      </c>
      <c r="G157" s="75">
        <v>0</v>
      </c>
    </row>
    <row r="158" spans="1:7" ht="12.75">
      <c r="A158" s="75">
        <v>767</v>
      </c>
      <c r="B158" s="76" t="s">
        <v>237</v>
      </c>
      <c r="C158" s="75">
        <v>1700</v>
      </c>
      <c r="D158" s="77" t="e">
        <f>(C158+E158)*#REF!</f>
        <v>#REF!</v>
      </c>
      <c r="E158" s="78">
        <v>150</v>
      </c>
      <c r="F158" s="75">
        <v>0</v>
      </c>
      <c r="G158" s="75">
        <v>0</v>
      </c>
    </row>
    <row r="159" spans="1:7" ht="12.75">
      <c r="A159" s="75">
        <v>768</v>
      </c>
      <c r="B159" s="76" t="s">
        <v>238</v>
      </c>
      <c r="C159" s="75">
        <v>971</v>
      </c>
      <c r="D159" s="77" t="e">
        <f>(C159+E159)*#REF!</f>
        <v>#REF!</v>
      </c>
      <c r="E159" s="78">
        <v>150</v>
      </c>
      <c r="F159" s="75">
        <v>0</v>
      </c>
      <c r="G159" s="75">
        <v>0</v>
      </c>
    </row>
    <row r="160" spans="1:7" ht="12.75">
      <c r="A160" s="75">
        <v>769</v>
      </c>
      <c r="B160" s="76" t="s">
        <v>239</v>
      </c>
      <c r="C160" s="75">
        <v>2913</v>
      </c>
      <c r="D160" s="77" t="e">
        <f>(C160+E160)*#REF!</f>
        <v>#REF!</v>
      </c>
      <c r="E160" s="78">
        <v>0</v>
      </c>
      <c r="F160" s="75">
        <v>0</v>
      </c>
      <c r="G160" s="75">
        <v>0</v>
      </c>
    </row>
    <row r="161" spans="1:7" ht="12.75">
      <c r="A161" s="75">
        <v>770</v>
      </c>
      <c r="B161" s="76" t="s">
        <v>240</v>
      </c>
      <c r="C161" s="75">
        <v>2913</v>
      </c>
      <c r="D161" s="77" t="e">
        <f>(C161+E161)*#REF!</f>
        <v>#REF!</v>
      </c>
      <c r="E161" s="78">
        <v>0</v>
      </c>
      <c r="F161" s="75">
        <v>0</v>
      </c>
      <c r="G161" s="75">
        <v>0</v>
      </c>
    </row>
    <row r="162" spans="1:7" ht="12.75">
      <c r="A162" s="75">
        <v>771</v>
      </c>
      <c r="B162" s="76" t="s">
        <v>241</v>
      </c>
      <c r="C162" s="75">
        <v>971</v>
      </c>
      <c r="D162" s="77" t="e">
        <f>(C162+E162)*#REF!</f>
        <v>#REF!</v>
      </c>
      <c r="E162" s="78">
        <v>0</v>
      </c>
      <c r="F162" s="75">
        <v>0</v>
      </c>
      <c r="G162" s="75">
        <v>620</v>
      </c>
    </row>
    <row r="163" spans="1:7" ht="12.75">
      <c r="A163" s="75">
        <v>772</v>
      </c>
      <c r="B163" s="76" t="s">
        <v>242</v>
      </c>
      <c r="C163" s="75">
        <v>971</v>
      </c>
      <c r="D163" s="77" t="e">
        <f>(C163+E163)*#REF!</f>
        <v>#REF!</v>
      </c>
      <c r="E163" s="78">
        <v>0</v>
      </c>
      <c r="F163" s="75">
        <v>0</v>
      </c>
      <c r="G163" s="75">
        <v>620</v>
      </c>
    </row>
    <row r="164" spans="1:7" ht="12.75">
      <c r="A164" s="75">
        <v>773</v>
      </c>
      <c r="B164" s="76" t="s">
        <v>243</v>
      </c>
      <c r="C164" s="75">
        <v>1942</v>
      </c>
      <c r="D164" s="77" t="e">
        <f>(C164+E164)*#REF!</f>
        <v>#REF!</v>
      </c>
      <c r="E164" s="78">
        <v>0</v>
      </c>
      <c r="F164" s="75">
        <v>0</v>
      </c>
      <c r="G164" s="75">
        <v>669</v>
      </c>
    </row>
    <row r="165" spans="1:7" ht="12.75">
      <c r="A165" s="75">
        <v>774</v>
      </c>
      <c r="B165" s="76" t="s">
        <v>244</v>
      </c>
      <c r="C165" s="75">
        <v>1700</v>
      </c>
      <c r="D165" s="77" t="e">
        <f>(C165+E165)*#REF!</f>
        <v>#REF!</v>
      </c>
      <c r="E165" s="78">
        <v>0</v>
      </c>
      <c r="F165" s="75">
        <v>0</v>
      </c>
      <c r="G165" s="75">
        <v>657</v>
      </c>
    </row>
    <row r="166" spans="1:7" ht="12.75">
      <c r="A166" s="75">
        <v>775</v>
      </c>
      <c r="B166" s="76" t="s">
        <v>245</v>
      </c>
      <c r="C166" s="75">
        <v>1400</v>
      </c>
      <c r="D166" s="77" t="e">
        <f>(C166+E166)*#REF!</f>
        <v>#REF!</v>
      </c>
      <c r="E166" s="78">
        <v>150</v>
      </c>
      <c r="F166" s="75">
        <v>0</v>
      </c>
      <c r="G166" s="75">
        <v>0</v>
      </c>
    </row>
    <row r="167" spans="1:7" ht="12.75">
      <c r="A167" s="75">
        <v>776</v>
      </c>
      <c r="B167" s="76" t="s">
        <v>246</v>
      </c>
      <c r="C167" s="75">
        <v>971</v>
      </c>
      <c r="D167" s="77" t="e">
        <f>(C167+E167)*#REF!</f>
        <v>#REF!</v>
      </c>
      <c r="E167" s="78">
        <v>0</v>
      </c>
      <c r="F167" s="75">
        <v>0</v>
      </c>
      <c r="G167" s="75">
        <v>0</v>
      </c>
    </row>
    <row r="168" spans="1:7" ht="12.75">
      <c r="A168" s="75">
        <v>777</v>
      </c>
      <c r="B168" s="76" t="s">
        <v>247</v>
      </c>
      <c r="C168" s="75">
        <v>971</v>
      </c>
      <c r="D168" s="77" t="e">
        <f>(C168+E168)*#REF!</f>
        <v>#REF!</v>
      </c>
      <c r="E168" s="78">
        <v>0</v>
      </c>
      <c r="F168" s="75">
        <v>0</v>
      </c>
      <c r="G168" s="75">
        <v>155</v>
      </c>
    </row>
    <row r="169" spans="1:7" ht="12.75">
      <c r="A169" s="75">
        <v>778</v>
      </c>
      <c r="B169" s="76" t="s">
        <v>248</v>
      </c>
      <c r="C169" s="75">
        <v>1692</v>
      </c>
      <c r="D169" s="77" t="e">
        <f>(C169+E169)*#REF!</f>
        <v>#REF!</v>
      </c>
      <c r="E169" s="78">
        <v>17</v>
      </c>
      <c r="F169" s="75">
        <v>0</v>
      </c>
      <c r="G169" s="75">
        <v>0</v>
      </c>
    </row>
    <row r="170" spans="1:7" ht="12.75">
      <c r="A170" s="75">
        <v>779</v>
      </c>
      <c r="B170" s="79" t="s">
        <v>249</v>
      </c>
      <c r="C170" s="75">
        <v>853</v>
      </c>
      <c r="D170" s="77" t="e">
        <f>(C170+E170)*#REF!</f>
        <v>#REF!</v>
      </c>
      <c r="E170" s="78">
        <v>0</v>
      </c>
      <c r="F170" s="75">
        <v>0</v>
      </c>
      <c r="G170" s="75">
        <v>0</v>
      </c>
    </row>
    <row r="171" spans="1:7" ht="12.75">
      <c r="A171" s="75">
        <v>780</v>
      </c>
      <c r="B171" s="76" t="s">
        <v>250</v>
      </c>
      <c r="C171" s="75">
        <v>3146</v>
      </c>
      <c r="D171" s="77" t="e">
        <f>(C171+E171)*#REF!</f>
        <v>#REF!</v>
      </c>
      <c r="E171" s="78">
        <v>0</v>
      </c>
      <c r="F171" s="75">
        <v>0</v>
      </c>
      <c r="G171" s="75">
        <v>0</v>
      </c>
    </row>
    <row r="172" spans="1:7" ht="12.75">
      <c r="A172" s="75">
        <v>781</v>
      </c>
      <c r="B172" s="76" t="s">
        <v>251</v>
      </c>
      <c r="C172" s="75">
        <v>2288</v>
      </c>
      <c r="D172" s="77" t="e">
        <f>(C172+E172)*#REF!</f>
        <v>#REF!</v>
      </c>
      <c r="E172" s="78">
        <v>0</v>
      </c>
      <c r="F172" s="75">
        <v>0</v>
      </c>
      <c r="G172" s="75">
        <v>0</v>
      </c>
    </row>
    <row r="173" spans="1:7" ht="12.75">
      <c r="A173" s="75">
        <v>783</v>
      </c>
      <c r="B173" s="76" t="s">
        <v>252</v>
      </c>
      <c r="C173" s="75">
        <v>971</v>
      </c>
      <c r="D173" s="77" t="e">
        <f>(C173+E173)*#REF!</f>
        <v>#REF!</v>
      </c>
      <c r="E173" s="78">
        <v>0</v>
      </c>
      <c r="F173" s="75">
        <v>0</v>
      </c>
      <c r="G173" s="75">
        <v>0</v>
      </c>
    </row>
    <row r="174" spans="1:7" ht="12.75">
      <c r="A174" s="75">
        <v>784</v>
      </c>
      <c r="B174" s="76" t="s">
        <v>253</v>
      </c>
      <c r="C174" s="75">
        <v>2490</v>
      </c>
      <c r="D174" s="77" t="e">
        <f>(C174+E174)*#REF!</f>
        <v>#REF!</v>
      </c>
      <c r="E174" s="78">
        <v>0</v>
      </c>
      <c r="F174" s="75">
        <v>0</v>
      </c>
      <c r="G174" s="75">
        <v>0</v>
      </c>
    </row>
    <row r="175" spans="1:7" ht="12.75">
      <c r="A175" s="75">
        <v>788</v>
      </c>
      <c r="B175" s="76" t="s">
        <v>254</v>
      </c>
      <c r="C175" s="75">
        <v>2000</v>
      </c>
      <c r="D175" s="77" t="e">
        <f>(C175+E175)*#REF!</f>
        <v>#REF!</v>
      </c>
      <c r="E175" s="78">
        <v>0</v>
      </c>
      <c r="F175" s="75">
        <v>0</v>
      </c>
      <c r="G175" s="75">
        <v>0</v>
      </c>
    </row>
    <row r="176" spans="1:7" ht="12.75">
      <c r="A176" s="75">
        <v>789</v>
      </c>
      <c r="B176" s="76" t="s">
        <v>255</v>
      </c>
      <c r="C176" s="75">
        <v>971</v>
      </c>
      <c r="D176" s="77" t="e">
        <f>(C176+E176)*#REF!</f>
        <v>#REF!</v>
      </c>
      <c r="E176" s="78">
        <v>0</v>
      </c>
      <c r="F176" s="75">
        <v>0</v>
      </c>
      <c r="G176" s="75">
        <v>0</v>
      </c>
    </row>
    <row r="177" spans="1:7" ht="12.75">
      <c r="A177" s="75">
        <v>791</v>
      </c>
      <c r="B177" s="76" t="s">
        <v>256</v>
      </c>
      <c r="C177" s="75">
        <v>2913</v>
      </c>
      <c r="D177" s="77" t="e">
        <f>(C177+E177)*#REF!</f>
        <v>#REF!</v>
      </c>
      <c r="E177" s="78">
        <v>17</v>
      </c>
      <c r="F177" s="75">
        <v>0</v>
      </c>
      <c r="G177" s="75">
        <v>0</v>
      </c>
    </row>
    <row r="178" spans="1:7" ht="12.75">
      <c r="A178" s="75">
        <v>792</v>
      </c>
      <c r="B178" s="76" t="s">
        <v>257</v>
      </c>
      <c r="C178" s="75">
        <v>2913</v>
      </c>
      <c r="D178" s="77" t="e">
        <f>(C178+E178)*#REF!</f>
        <v>#REF!</v>
      </c>
      <c r="E178" s="78">
        <v>0</v>
      </c>
      <c r="F178" s="75">
        <v>0</v>
      </c>
      <c r="G178" s="75">
        <v>0</v>
      </c>
    </row>
    <row r="179" spans="1:7" ht="12.75">
      <c r="A179" s="75">
        <v>793</v>
      </c>
      <c r="B179" s="76" t="s">
        <v>258</v>
      </c>
      <c r="C179" s="75">
        <v>2913</v>
      </c>
      <c r="D179" s="77" t="e">
        <f>(C179+E179)*#REF!</f>
        <v>#REF!</v>
      </c>
      <c r="E179" s="78">
        <v>0</v>
      </c>
      <c r="F179" s="75">
        <v>0</v>
      </c>
      <c r="G179" s="75">
        <v>0</v>
      </c>
    </row>
    <row r="180" spans="1:7" ht="12.75">
      <c r="A180" s="75">
        <v>794</v>
      </c>
      <c r="B180" s="76" t="s">
        <v>259</v>
      </c>
      <c r="C180" s="75">
        <v>1840</v>
      </c>
      <c r="D180" s="77" t="e">
        <f>(C180+E180)*#REF!</f>
        <v>#REF!</v>
      </c>
      <c r="E180" s="78">
        <v>0</v>
      </c>
      <c r="F180" s="75">
        <v>0</v>
      </c>
      <c r="G180" s="75">
        <v>0</v>
      </c>
    </row>
    <row r="181" spans="1:7" ht="12.75">
      <c r="A181" s="75">
        <v>795</v>
      </c>
      <c r="B181" s="76" t="s">
        <v>260</v>
      </c>
      <c r="C181" s="75">
        <v>1450</v>
      </c>
      <c r="D181" s="77" t="e">
        <f>(C181+E181)*#REF!</f>
        <v>#REF!</v>
      </c>
      <c r="E181" s="78">
        <v>0</v>
      </c>
      <c r="F181" s="75">
        <v>0</v>
      </c>
      <c r="G181" s="75">
        <v>0</v>
      </c>
    </row>
    <row r="182" spans="1:7" ht="12.75">
      <c r="A182" s="75">
        <v>796</v>
      </c>
      <c r="B182" s="76" t="s">
        <v>261</v>
      </c>
      <c r="C182" s="75">
        <v>1340</v>
      </c>
      <c r="D182" s="77" t="e">
        <f>(C182+E182)*#REF!</f>
        <v>#REF!</v>
      </c>
      <c r="E182" s="78">
        <v>0</v>
      </c>
      <c r="F182" s="75">
        <v>0</v>
      </c>
      <c r="G182" s="75">
        <v>0</v>
      </c>
    </row>
    <row r="183" spans="1:7" ht="12.75">
      <c r="A183" s="75">
        <v>797</v>
      </c>
      <c r="B183" s="76" t="s">
        <v>262</v>
      </c>
      <c r="C183" s="75">
        <v>1170</v>
      </c>
      <c r="D183" s="77" t="e">
        <f>(C183+E183)*#REF!</f>
        <v>#REF!</v>
      </c>
      <c r="E183" s="78">
        <v>0</v>
      </c>
      <c r="F183" s="75">
        <v>0</v>
      </c>
      <c r="G183" s="75">
        <v>0</v>
      </c>
    </row>
    <row r="184" spans="1:7" ht="12.75">
      <c r="A184" s="75">
        <v>798</v>
      </c>
      <c r="B184" s="76" t="s">
        <v>263</v>
      </c>
      <c r="C184" s="75">
        <v>961</v>
      </c>
      <c r="D184" s="77" t="e">
        <f>(C184+E184)*#REF!</f>
        <v>#REF!</v>
      </c>
      <c r="E184" s="78">
        <v>0</v>
      </c>
      <c r="F184" s="75">
        <v>0</v>
      </c>
      <c r="G184" s="75">
        <v>0</v>
      </c>
    </row>
    <row r="185" spans="1:7" ht="12.75">
      <c r="A185" s="75">
        <v>808</v>
      </c>
      <c r="B185" s="76" t="s">
        <v>264</v>
      </c>
      <c r="C185" s="75">
        <v>1942</v>
      </c>
      <c r="D185" s="77" t="e">
        <f>(C185+E185)*#REF!</f>
        <v>#REF!</v>
      </c>
      <c r="E185" s="78">
        <v>0</v>
      </c>
      <c r="F185" s="75">
        <v>0</v>
      </c>
      <c r="G185" s="75">
        <v>669</v>
      </c>
    </row>
    <row r="186" spans="1:7" ht="12.75">
      <c r="A186" s="75">
        <v>809</v>
      </c>
      <c r="B186" s="76" t="s">
        <v>265</v>
      </c>
      <c r="C186" s="75">
        <v>1782</v>
      </c>
      <c r="D186" s="77" t="e">
        <f>(C186+E186)*#REF!</f>
        <v>#REF!</v>
      </c>
      <c r="E186" s="78">
        <v>0</v>
      </c>
      <c r="F186" s="75">
        <v>0</v>
      </c>
      <c r="G186" s="75">
        <v>669</v>
      </c>
    </row>
    <row r="187" spans="1:7" ht="12.75">
      <c r="A187" s="75">
        <v>810</v>
      </c>
      <c r="B187" s="76" t="s">
        <v>266</v>
      </c>
      <c r="C187" s="75">
        <v>1692</v>
      </c>
      <c r="D187" s="77" t="e">
        <f>(C187+E187)*#REF!</f>
        <v>#REF!</v>
      </c>
      <c r="E187" s="78">
        <v>0</v>
      </c>
      <c r="F187" s="75">
        <v>0</v>
      </c>
      <c r="G187" s="75">
        <v>663</v>
      </c>
    </row>
    <row r="188" spans="1:7" ht="12.75">
      <c r="A188" s="75">
        <v>811</v>
      </c>
      <c r="B188" s="76" t="s">
        <v>267</v>
      </c>
      <c r="C188" s="75">
        <v>1592</v>
      </c>
      <c r="D188" s="77" t="e">
        <f>(C188+E188)*#REF!</f>
        <v>#REF!</v>
      </c>
      <c r="E188" s="78">
        <v>0</v>
      </c>
      <c r="F188" s="75">
        <v>0</v>
      </c>
      <c r="G188" s="75">
        <v>657</v>
      </c>
    </row>
    <row r="189" spans="1:7" ht="12.75">
      <c r="A189" s="75">
        <v>812</v>
      </c>
      <c r="B189" s="76" t="s">
        <v>268</v>
      </c>
      <c r="C189" s="75">
        <v>1600</v>
      </c>
      <c r="D189" s="77" t="e">
        <f>(C189+E189)*#REF!</f>
        <v>#REF!</v>
      </c>
      <c r="E189" s="78">
        <v>0</v>
      </c>
      <c r="F189" s="75">
        <v>0</v>
      </c>
      <c r="G189" s="75">
        <v>657</v>
      </c>
    </row>
    <row r="190" spans="1:7" ht="12.75">
      <c r="A190" s="75">
        <v>813</v>
      </c>
      <c r="B190" s="76" t="s">
        <v>269</v>
      </c>
      <c r="C190" s="75">
        <v>971</v>
      </c>
      <c r="D190" s="77" t="e">
        <f>(C190+E190)*#REF!</f>
        <v>#REF!</v>
      </c>
      <c r="E190" s="78">
        <v>0</v>
      </c>
      <c r="F190" s="75">
        <v>0</v>
      </c>
      <c r="G190" s="75">
        <v>620</v>
      </c>
    </row>
    <row r="191" spans="1:7" ht="12.75">
      <c r="A191" s="75">
        <v>814</v>
      </c>
      <c r="B191" s="76" t="s">
        <v>270</v>
      </c>
      <c r="C191" s="75">
        <v>971</v>
      </c>
      <c r="D191" s="77" t="e">
        <f>(C191+E191)*#REF!</f>
        <v>#REF!</v>
      </c>
      <c r="E191" s="78">
        <v>0</v>
      </c>
      <c r="F191" s="75">
        <v>0</v>
      </c>
      <c r="G191" s="75">
        <v>155</v>
      </c>
    </row>
    <row r="192" spans="1:7" ht="12.75">
      <c r="A192" s="75">
        <v>815</v>
      </c>
      <c r="B192" s="76" t="s">
        <v>271</v>
      </c>
      <c r="C192" s="75">
        <v>971</v>
      </c>
      <c r="D192" s="77" t="e">
        <f>(C192+E192)*#REF!</f>
        <v>#REF!</v>
      </c>
      <c r="E192" s="78">
        <v>17</v>
      </c>
      <c r="F192" s="75">
        <v>0</v>
      </c>
      <c r="G192" s="75">
        <v>0</v>
      </c>
    </row>
    <row r="193" spans="1:7" ht="12.75">
      <c r="A193" s="75">
        <v>816</v>
      </c>
      <c r="B193" s="76" t="s">
        <v>272</v>
      </c>
      <c r="C193" s="75">
        <v>1600</v>
      </c>
      <c r="D193" s="77" t="e">
        <f>(C193+E193)*#REF!</f>
        <v>#REF!</v>
      </c>
      <c r="E193" s="78">
        <v>17</v>
      </c>
      <c r="F193" s="75">
        <v>0</v>
      </c>
      <c r="G193" s="75">
        <v>0</v>
      </c>
    </row>
    <row r="194" spans="1:7" ht="12.75">
      <c r="A194" s="75">
        <v>817</v>
      </c>
      <c r="B194" s="76" t="s">
        <v>273</v>
      </c>
      <c r="C194" s="75">
        <v>1782</v>
      </c>
      <c r="D194" s="77" t="e">
        <f>(C194+E194)*#REF!</f>
        <v>#REF!</v>
      </c>
      <c r="E194" s="78">
        <v>0</v>
      </c>
      <c r="F194" s="75">
        <v>0</v>
      </c>
      <c r="G194" s="75">
        <v>839</v>
      </c>
    </row>
    <row r="195" spans="1:7" ht="12.75">
      <c r="A195" s="75">
        <v>818</v>
      </c>
      <c r="B195" s="76" t="s">
        <v>274</v>
      </c>
      <c r="C195" s="75">
        <v>971</v>
      </c>
      <c r="D195" s="77" t="e">
        <f>(C195+E195)*#REF!</f>
        <v>#REF!</v>
      </c>
      <c r="E195" s="78">
        <v>0</v>
      </c>
      <c r="F195" s="75">
        <v>0</v>
      </c>
      <c r="G195" s="75">
        <v>659</v>
      </c>
    </row>
    <row r="196" spans="1:7" ht="12.75">
      <c r="A196" s="75">
        <v>819</v>
      </c>
      <c r="B196" s="76" t="s">
        <v>275</v>
      </c>
      <c r="C196" s="75">
        <v>971</v>
      </c>
      <c r="D196" s="77" t="e">
        <f>(C196+E196)*#REF!</f>
        <v>#REF!</v>
      </c>
      <c r="E196" s="78">
        <v>0</v>
      </c>
      <c r="F196" s="75">
        <v>0</v>
      </c>
      <c r="G196" s="75">
        <v>155</v>
      </c>
    </row>
    <row r="197" spans="1:7" ht="12.75">
      <c r="A197" s="75">
        <v>820</v>
      </c>
      <c r="B197" s="76" t="s">
        <v>276</v>
      </c>
      <c r="C197" s="75">
        <v>1692</v>
      </c>
      <c r="D197" s="77" t="e">
        <f>(C197+E197)*#REF!</f>
        <v>#REF!</v>
      </c>
      <c r="E197" s="78">
        <v>0</v>
      </c>
      <c r="F197" s="75">
        <v>0</v>
      </c>
      <c r="G197" s="75">
        <v>839</v>
      </c>
    </row>
    <row r="198" spans="1:7" ht="12.75">
      <c r="A198" s="75">
        <v>821</v>
      </c>
      <c r="B198" s="76" t="s">
        <v>277</v>
      </c>
      <c r="C198" s="75">
        <v>1592</v>
      </c>
      <c r="D198" s="77" t="e">
        <f>(C198+E198)*#REF!</f>
        <v>#REF!</v>
      </c>
      <c r="E198" s="78">
        <v>0</v>
      </c>
      <c r="F198" s="75">
        <v>0</v>
      </c>
      <c r="G198" s="75">
        <v>839</v>
      </c>
    </row>
    <row r="199" spans="1:7" ht="12.75">
      <c r="A199" s="75">
        <v>822</v>
      </c>
      <c r="B199" s="76" t="s">
        <v>278</v>
      </c>
      <c r="C199" s="75">
        <v>971</v>
      </c>
      <c r="D199" s="77" t="e">
        <f>(C199+E199)*#REF!</f>
        <v>#REF!</v>
      </c>
      <c r="E199" s="78">
        <v>0</v>
      </c>
      <c r="F199" s="75">
        <v>0</v>
      </c>
      <c r="G199" s="75">
        <v>155</v>
      </c>
    </row>
    <row r="200" spans="1:7" ht="12.75">
      <c r="A200" s="75">
        <v>823</v>
      </c>
      <c r="B200" s="76" t="s">
        <v>279</v>
      </c>
      <c r="C200" s="75">
        <v>1700</v>
      </c>
      <c r="D200" s="77" t="e">
        <f>(C200+E200)*#REF!</f>
        <v>#REF!</v>
      </c>
      <c r="E200" s="78">
        <v>0</v>
      </c>
      <c r="F200" s="75">
        <v>0</v>
      </c>
      <c r="G200" s="75">
        <v>657</v>
      </c>
    </row>
    <row r="201" spans="1:7" ht="12.75">
      <c r="A201" s="75">
        <v>824</v>
      </c>
      <c r="B201" s="76" t="s">
        <v>280</v>
      </c>
      <c r="C201" s="75">
        <v>1400</v>
      </c>
      <c r="D201" s="77" t="e">
        <f>(C201+E201)*#REF!</f>
        <v>#REF!</v>
      </c>
      <c r="E201" s="78">
        <v>0</v>
      </c>
      <c r="F201" s="75">
        <v>0</v>
      </c>
      <c r="G201" s="75">
        <v>657</v>
      </c>
    </row>
    <row r="202" spans="1:7" ht="12.75">
      <c r="A202" s="75">
        <v>825</v>
      </c>
      <c r="B202" s="76" t="s">
        <v>281</v>
      </c>
      <c r="C202" s="75">
        <v>1300</v>
      </c>
      <c r="D202" s="77" t="e">
        <f>(C202+E202)*#REF!</f>
        <v>#REF!</v>
      </c>
      <c r="E202" s="78">
        <v>0</v>
      </c>
      <c r="F202" s="75">
        <v>0</v>
      </c>
      <c r="G202" s="75">
        <v>657</v>
      </c>
    </row>
    <row r="203" spans="1:7" ht="12.75">
      <c r="A203" s="75">
        <v>826</v>
      </c>
      <c r="B203" s="76" t="s">
        <v>282</v>
      </c>
      <c r="C203" s="75">
        <v>1250</v>
      </c>
      <c r="D203" s="77" t="e">
        <f>(C203+E203)*#REF!</f>
        <v>#REF!</v>
      </c>
      <c r="E203" s="78">
        <v>0</v>
      </c>
      <c r="F203" s="75">
        <v>0</v>
      </c>
      <c r="G203" s="75">
        <v>657</v>
      </c>
    </row>
    <row r="204" spans="1:7" ht="12.75">
      <c r="A204" s="75">
        <v>827</v>
      </c>
      <c r="B204" s="76" t="s">
        <v>283</v>
      </c>
      <c r="C204" s="75">
        <v>3146</v>
      </c>
      <c r="D204" s="77" t="e">
        <f>(C204+E204)*#REF!</f>
        <v>#REF!</v>
      </c>
      <c r="E204" s="78">
        <v>0</v>
      </c>
      <c r="F204" s="75">
        <v>0</v>
      </c>
      <c r="G204" s="75">
        <v>0</v>
      </c>
    </row>
    <row r="205" spans="1:7" ht="12.75">
      <c r="A205" s="75">
        <v>828</v>
      </c>
      <c r="B205" s="76" t="s">
        <v>284</v>
      </c>
      <c r="C205" s="75">
        <v>2913</v>
      </c>
      <c r="D205" s="77" t="e">
        <f>(C205+E205)*#REF!</f>
        <v>#REF!</v>
      </c>
      <c r="E205" s="78">
        <v>0</v>
      </c>
      <c r="F205" s="75">
        <v>0</v>
      </c>
      <c r="G205" s="75">
        <v>0</v>
      </c>
    </row>
    <row r="206" spans="1:7" ht="12.75">
      <c r="A206" s="75">
        <v>829</v>
      </c>
      <c r="B206" s="76" t="s">
        <v>285</v>
      </c>
      <c r="C206" s="75">
        <v>1942</v>
      </c>
      <c r="D206" s="77" t="e">
        <f>(C206+E206)*#REF!</f>
        <v>#REF!</v>
      </c>
      <c r="E206" s="78">
        <v>0</v>
      </c>
      <c r="F206" s="75">
        <v>0</v>
      </c>
      <c r="G206" s="75">
        <v>0</v>
      </c>
    </row>
    <row r="207" spans="1:7" ht="12.75">
      <c r="A207" s="75">
        <v>830</v>
      </c>
      <c r="B207" s="76" t="s">
        <v>286</v>
      </c>
      <c r="C207" s="75">
        <v>1740</v>
      </c>
      <c r="D207" s="77" t="e">
        <f>(C207+E207)*#REF!</f>
        <v>#REF!</v>
      </c>
      <c r="E207" s="78">
        <v>0</v>
      </c>
      <c r="F207" s="75">
        <v>0</v>
      </c>
      <c r="G207" s="75">
        <v>0</v>
      </c>
    </row>
    <row r="208" spans="1:7" ht="12.75">
      <c r="A208" s="75">
        <v>831</v>
      </c>
      <c r="B208" s="76" t="s">
        <v>287</v>
      </c>
      <c r="C208" s="75">
        <v>971</v>
      </c>
      <c r="D208" s="77" t="e">
        <f>(C208+E208)*#REF!</f>
        <v>#REF!</v>
      </c>
      <c r="E208" s="78">
        <v>0</v>
      </c>
      <c r="F208" s="75">
        <v>0</v>
      </c>
      <c r="G208" s="75">
        <v>0</v>
      </c>
    </row>
    <row r="209" spans="1:7" ht="12.75">
      <c r="A209" s="75">
        <v>832</v>
      </c>
      <c r="B209" s="76" t="s">
        <v>288</v>
      </c>
      <c r="C209" s="75">
        <v>2913</v>
      </c>
      <c r="D209" s="77" t="e">
        <f>(C209+E209)*#REF!</f>
        <v>#REF!</v>
      </c>
      <c r="E209" s="78">
        <v>0</v>
      </c>
      <c r="F209" s="75">
        <v>0</v>
      </c>
      <c r="G209" s="75">
        <v>0</v>
      </c>
    </row>
    <row r="210" spans="1:7" ht="12.75">
      <c r="A210" s="75">
        <v>833</v>
      </c>
      <c r="B210" s="76" t="s">
        <v>289</v>
      </c>
      <c r="C210" s="75">
        <v>971</v>
      </c>
      <c r="D210" s="77" t="e">
        <f>(C210+E210)*#REF!</f>
        <v>#REF!</v>
      </c>
      <c r="E210" s="78">
        <v>0</v>
      </c>
      <c r="F210" s="75">
        <v>0</v>
      </c>
      <c r="G210" s="75">
        <v>155</v>
      </c>
    </row>
    <row r="211" spans="1:7" ht="12.75">
      <c r="A211" s="75">
        <v>834</v>
      </c>
      <c r="B211" s="76" t="s">
        <v>290</v>
      </c>
      <c r="C211" s="75">
        <v>971</v>
      </c>
      <c r="D211" s="77" t="e">
        <f>(C211+E211)*#REF!</f>
        <v>#REF!</v>
      </c>
      <c r="E211" s="78">
        <v>0</v>
      </c>
      <c r="F211" s="75">
        <v>0</v>
      </c>
      <c r="G211" s="75">
        <v>155</v>
      </c>
    </row>
    <row r="212" spans="1:7" ht="12.75">
      <c r="A212" s="75">
        <v>835</v>
      </c>
      <c r="B212" s="76" t="s">
        <v>291</v>
      </c>
      <c r="C212" s="75">
        <v>971</v>
      </c>
      <c r="D212" s="77" t="e">
        <f>(C212+E212)*#REF!</f>
        <v>#REF!</v>
      </c>
      <c r="E212" s="78">
        <v>0</v>
      </c>
      <c r="F212" s="75">
        <v>0</v>
      </c>
      <c r="G212" s="75">
        <v>0</v>
      </c>
    </row>
    <row r="213" spans="1:7" ht="12.75">
      <c r="A213" s="75">
        <v>836</v>
      </c>
      <c r="B213" s="76" t="s">
        <v>292</v>
      </c>
      <c r="C213" s="75">
        <v>971</v>
      </c>
      <c r="D213" s="77" t="e">
        <f>(C213+E213)*#REF!</f>
        <v>#REF!</v>
      </c>
      <c r="E213" s="78">
        <v>0</v>
      </c>
      <c r="F213" s="75">
        <v>0</v>
      </c>
      <c r="G213" s="75">
        <v>155</v>
      </c>
    </row>
    <row r="214" spans="1:7" ht="12.75">
      <c r="A214" s="75">
        <v>837</v>
      </c>
      <c r="B214" s="76" t="s">
        <v>293</v>
      </c>
      <c r="C214" s="75">
        <v>971</v>
      </c>
      <c r="D214" s="77" t="e">
        <f>(C214+E214)*#REF!</f>
        <v>#REF!</v>
      </c>
      <c r="E214" s="78">
        <v>0</v>
      </c>
      <c r="F214" s="75">
        <v>0</v>
      </c>
      <c r="G214" s="75">
        <v>155</v>
      </c>
    </row>
    <row r="215" spans="1:7" ht="12.75">
      <c r="A215" s="75">
        <v>839</v>
      </c>
      <c r="B215" s="76" t="s">
        <v>294</v>
      </c>
      <c r="C215" s="75">
        <v>971</v>
      </c>
      <c r="D215" s="77" t="e">
        <f>(C215+E215)*#REF!</f>
        <v>#REF!</v>
      </c>
      <c r="E215" s="78">
        <v>0</v>
      </c>
      <c r="F215" s="75">
        <v>0</v>
      </c>
      <c r="G215" s="75">
        <v>155</v>
      </c>
    </row>
    <row r="216" spans="1:7" ht="12.75">
      <c r="A216" s="75">
        <v>840</v>
      </c>
      <c r="B216" s="76" t="s">
        <v>295</v>
      </c>
      <c r="C216" s="75">
        <v>971</v>
      </c>
      <c r="D216" s="77" t="e">
        <f>(C216+E216)*#REF!</f>
        <v>#REF!</v>
      </c>
      <c r="E216" s="78">
        <v>0</v>
      </c>
      <c r="F216" s="75">
        <v>0</v>
      </c>
      <c r="G216" s="75">
        <v>155</v>
      </c>
    </row>
    <row r="217" spans="1:7" ht="12.75">
      <c r="A217" s="75">
        <v>842</v>
      </c>
      <c r="B217" s="76" t="s">
        <v>296</v>
      </c>
      <c r="C217" s="75">
        <v>1500</v>
      </c>
      <c r="D217" s="77" t="e">
        <f>(C217+E217)*#REF!</f>
        <v>#REF!</v>
      </c>
      <c r="E217" s="78">
        <v>0</v>
      </c>
      <c r="F217" s="75">
        <v>0</v>
      </c>
      <c r="G217" s="75">
        <v>0</v>
      </c>
    </row>
    <row r="218" spans="1:7" ht="12.75">
      <c r="A218" s="75">
        <v>843</v>
      </c>
      <c r="B218" s="76" t="s">
        <v>297</v>
      </c>
      <c r="C218" s="75">
        <v>1250</v>
      </c>
      <c r="D218" s="77" t="e">
        <f>(C218+E218)*#REF!</f>
        <v>#REF!</v>
      </c>
      <c r="E218" s="78">
        <v>0</v>
      </c>
      <c r="F218" s="75">
        <v>0</v>
      </c>
      <c r="G218" s="75">
        <v>0</v>
      </c>
    </row>
    <row r="219" spans="1:7" ht="12.75">
      <c r="A219" s="75">
        <v>844</v>
      </c>
      <c r="B219" s="76" t="s">
        <v>298</v>
      </c>
      <c r="C219" s="75">
        <v>1660</v>
      </c>
      <c r="D219" s="77" t="e">
        <f>(C219+E219)*#REF!</f>
        <v>#REF!</v>
      </c>
      <c r="E219" s="78">
        <v>0</v>
      </c>
      <c r="F219" s="75">
        <v>0</v>
      </c>
      <c r="G219" s="75">
        <v>0</v>
      </c>
    </row>
    <row r="220" spans="1:7" ht="12.75">
      <c r="A220" s="75">
        <v>849</v>
      </c>
      <c r="B220" s="76" t="s">
        <v>299</v>
      </c>
      <c r="C220" s="75">
        <v>971</v>
      </c>
      <c r="D220" s="77" t="e">
        <f>(C220+E220)*#REF!</f>
        <v>#REF!</v>
      </c>
      <c r="E220" s="78">
        <v>0</v>
      </c>
      <c r="F220" s="75">
        <v>0</v>
      </c>
      <c r="G220" s="75">
        <v>0</v>
      </c>
    </row>
    <row r="221" spans="1:7" ht="12.75">
      <c r="A221" s="75">
        <v>900</v>
      </c>
      <c r="B221" s="76" t="s">
        <v>300</v>
      </c>
      <c r="C221" s="75">
        <v>3146</v>
      </c>
      <c r="D221" s="77" t="e">
        <f>(C221+E221)*#REF!</f>
        <v>#REF!</v>
      </c>
      <c r="E221" s="78">
        <v>0</v>
      </c>
      <c r="F221" s="75">
        <v>0</v>
      </c>
      <c r="G221" s="75">
        <v>0</v>
      </c>
    </row>
    <row r="222" spans="1:7" ht="12.75">
      <c r="A222" s="75">
        <v>901</v>
      </c>
      <c r="B222" s="76" t="s">
        <v>301</v>
      </c>
      <c r="C222" s="75">
        <v>2913</v>
      </c>
      <c r="D222" s="77" t="e">
        <f>(C222+E222)*#REF!</f>
        <v>#REF!</v>
      </c>
      <c r="E222" s="78">
        <v>0</v>
      </c>
      <c r="F222" s="75">
        <v>0</v>
      </c>
      <c r="G222" s="75">
        <v>0</v>
      </c>
    </row>
    <row r="223" spans="1:7" ht="12.75">
      <c r="A223" s="75">
        <v>902</v>
      </c>
      <c r="B223" s="76" t="s">
        <v>302</v>
      </c>
      <c r="C223" s="75">
        <v>2913</v>
      </c>
      <c r="D223" s="77" t="e">
        <f>(C223+E223)*#REF!</f>
        <v>#REF!</v>
      </c>
      <c r="E223" s="78">
        <v>20</v>
      </c>
      <c r="F223" s="75">
        <v>0</v>
      </c>
      <c r="G223" s="75">
        <v>0</v>
      </c>
    </row>
    <row r="224" spans="1:7" ht="12.75">
      <c r="A224" s="75">
        <v>903</v>
      </c>
      <c r="B224" s="76" t="s">
        <v>303</v>
      </c>
      <c r="C224" s="75">
        <v>2913</v>
      </c>
      <c r="D224" s="77" t="e">
        <f>(C224+E224)*#REF!</f>
        <v>#REF!</v>
      </c>
      <c r="E224" s="78">
        <v>0</v>
      </c>
      <c r="F224" s="75">
        <v>0</v>
      </c>
      <c r="G224" s="75">
        <v>0</v>
      </c>
    </row>
    <row r="225" spans="1:7" ht="12.75">
      <c r="A225" s="75">
        <v>904</v>
      </c>
      <c r="B225" s="76" t="s">
        <v>304</v>
      </c>
      <c r="C225" s="75">
        <v>2100</v>
      </c>
      <c r="D225" s="77" t="e">
        <f>(C225+E225)*#REF!</f>
        <v>#REF!</v>
      </c>
      <c r="E225" s="78">
        <v>0</v>
      </c>
      <c r="F225" s="75">
        <v>0</v>
      </c>
      <c r="G225" s="75">
        <v>0</v>
      </c>
    </row>
    <row r="226" spans="1:7" ht="12.75">
      <c r="A226" s="75">
        <v>905</v>
      </c>
      <c r="B226" s="76" t="s">
        <v>305</v>
      </c>
      <c r="C226" s="75">
        <v>1800</v>
      </c>
      <c r="D226" s="77" t="e">
        <f>(C226+E226)*#REF!</f>
        <v>#REF!</v>
      </c>
      <c r="E226" s="78">
        <v>0</v>
      </c>
      <c r="F226" s="75">
        <v>0</v>
      </c>
      <c r="G226" s="75">
        <v>0</v>
      </c>
    </row>
    <row r="227" spans="1:7" ht="12.75">
      <c r="A227" s="75">
        <v>906</v>
      </c>
      <c r="B227" s="76" t="s">
        <v>306</v>
      </c>
      <c r="C227" s="75">
        <v>1942</v>
      </c>
      <c r="D227" s="77" t="e">
        <f>(C227+E227)*#REF!</f>
        <v>#REF!</v>
      </c>
      <c r="E227" s="78">
        <v>0</v>
      </c>
      <c r="F227" s="75">
        <v>0</v>
      </c>
      <c r="G227" s="75">
        <v>0</v>
      </c>
    </row>
    <row r="228" spans="1:7" ht="12.75">
      <c r="A228" s="75">
        <v>907</v>
      </c>
      <c r="B228" s="76" t="s">
        <v>307</v>
      </c>
      <c r="C228" s="75">
        <v>1782</v>
      </c>
      <c r="D228" s="77" t="e">
        <f>(C228+E228)*#REF!</f>
        <v>#REF!</v>
      </c>
      <c r="E228" s="78">
        <v>0</v>
      </c>
      <c r="F228" s="75">
        <v>0</v>
      </c>
      <c r="G228" s="75">
        <v>0</v>
      </c>
    </row>
    <row r="229" spans="1:7" ht="12.75">
      <c r="A229" s="75">
        <v>908</v>
      </c>
      <c r="B229" s="76" t="s">
        <v>308</v>
      </c>
      <c r="C229" s="75">
        <v>1692</v>
      </c>
      <c r="D229" s="77" t="e">
        <f>(C229+E229)*#REF!</f>
        <v>#REF!</v>
      </c>
      <c r="E229" s="78">
        <v>0</v>
      </c>
      <c r="F229" s="75">
        <v>0</v>
      </c>
      <c r="G229" s="75">
        <v>0</v>
      </c>
    </row>
    <row r="230" spans="1:7" ht="12.75">
      <c r="A230" s="75">
        <v>909</v>
      </c>
      <c r="B230" s="76" t="s">
        <v>309</v>
      </c>
      <c r="C230" s="75">
        <v>1592</v>
      </c>
      <c r="D230" s="77" t="e">
        <f>(C230+E230)*#REF!</f>
        <v>#REF!</v>
      </c>
      <c r="E230" s="78">
        <v>0</v>
      </c>
      <c r="F230" s="75">
        <v>0</v>
      </c>
      <c r="G230" s="75">
        <v>0</v>
      </c>
    </row>
    <row r="231" spans="1:7" ht="12.75">
      <c r="A231" s="75">
        <v>910</v>
      </c>
      <c r="B231" s="76" t="s">
        <v>193</v>
      </c>
      <c r="C231" s="75">
        <v>1942</v>
      </c>
      <c r="D231" s="77" t="e">
        <f>(C231+E231)*#REF!</f>
        <v>#REF!</v>
      </c>
      <c r="E231" s="78">
        <v>150</v>
      </c>
      <c r="F231" s="75">
        <v>0</v>
      </c>
      <c r="G231" s="75">
        <v>0</v>
      </c>
    </row>
    <row r="232" spans="1:7" ht="12.75">
      <c r="A232" s="75">
        <v>911</v>
      </c>
      <c r="B232" s="76" t="s">
        <v>203</v>
      </c>
      <c r="C232" s="75">
        <v>1592</v>
      </c>
      <c r="D232" s="77" t="e">
        <f>(C232+E232)*#REF!</f>
        <v>#REF!</v>
      </c>
      <c r="E232" s="78">
        <v>0</v>
      </c>
      <c r="F232" s="75">
        <v>0</v>
      </c>
      <c r="G232" s="75">
        <v>0</v>
      </c>
    </row>
    <row r="233" spans="1:7" ht="12.75">
      <c r="A233" s="75">
        <v>912</v>
      </c>
      <c r="B233" s="76" t="s">
        <v>310</v>
      </c>
      <c r="C233" s="75">
        <v>1782</v>
      </c>
      <c r="D233" s="77" t="e">
        <f>(C233+E233)*#REF!</f>
        <v>#REF!</v>
      </c>
      <c r="E233" s="78">
        <v>17</v>
      </c>
      <c r="F233" s="75">
        <v>0</v>
      </c>
      <c r="G233" s="75">
        <v>0</v>
      </c>
    </row>
    <row r="234" spans="1:7" ht="12.75">
      <c r="A234" s="75">
        <v>913</v>
      </c>
      <c r="B234" s="76" t="s">
        <v>311</v>
      </c>
      <c r="C234" s="75">
        <v>1700</v>
      </c>
      <c r="D234" s="77" t="e">
        <f>(C234+E234)*#REF!</f>
        <v>#REF!</v>
      </c>
      <c r="E234" s="78">
        <v>0</v>
      </c>
      <c r="F234" s="75">
        <v>0</v>
      </c>
      <c r="G234" s="75">
        <v>0</v>
      </c>
    </row>
    <row r="235" spans="1:7" ht="12.75">
      <c r="A235" s="75">
        <v>914</v>
      </c>
      <c r="B235" s="76" t="s">
        <v>312</v>
      </c>
      <c r="C235" s="75">
        <v>1600</v>
      </c>
      <c r="D235" s="77" t="e">
        <f>(C235+E235)*#REF!</f>
        <v>#REF!</v>
      </c>
      <c r="E235" s="78">
        <v>0</v>
      </c>
      <c r="F235" s="75">
        <v>0</v>
      </c>
      <c r="G235" s="75">
        <v>0</v>
      </c>
    </row>
    <row r="236" spans="1:7" ht="12.75">
      <c r="A236" s="75">
        <v>915</v>
      </c>
      <c r="B236" s="76" t="s">
        <v>313</v>
      </c>
      <c r="C236" s="75">
        <v>1700</v>
      </c>
      <c r="D236" s="77" t="e">
        <f>(C236+E236)*#REF!</f>
        <v>#REF!</v>
      </c>
      <c r="E236" s="78">
        <v>150</v>
      </c>
      <c r="F236" s="75">
        <v>0</v>
      </c>
      <c r="G236" s="75">
        <v>0</v>
      </c>
    </row>
    <row r="237" spans="1:7" ht="12.75">
      <c r="A237" s="75">
        <v>916</v>
      </c>
      <c r="B237" s="76" t="s">
        <v>314</v>
      </c>
      <c r="C237" s="75">
        <v>1300</v>
      </c>
      <c r="D237" s="77" t="e">
        <f>(C237+E237)*#REF!</f>
        <v>#REF!</v>
      </c>
      <c r="E237" s="78">
        <v>0</v>
      </c>
      <c r="F237" s="75">
        <v>0</v>
      </c>
      <c r="G237" s="75">
        <v>0</v>
      </c>
    </row>
    <row r="238" spans="1:7" ht="12.75">
      <c r="A238" s="75">
        <v>917</v>
      </c>
      <c r="B238" s="76" t="s">
        <v>315</v>
      </c>
      <c r="C238" s="75">
        <v>971</v>
      </c>
      <c r="D238" s="77" t="e">
        <f>(C238+E238)*#REF!</f>
        <v>#REF!</v>
      </c>
      <c r="E238" s="78">
        <v>0</v>
      </c>
      <c r="F238" s="75">
        <v>0</v>
      </c>
      <c r="G238" s="75">
        <v>0</v>
      </c>
    </row>
    <row r="239" spans="1:7" ht="12.75">
      <c r="A239" s="75">
        <v>918</v>
      </c>
      <c r="B239" s="76" t="s">
        <v>211</v>
      </c>
      <c r="C239" s="75">
        <v>971</v>
      </c>
      <c r="D239" s="77" t="e">
        <f>(C239+E239)*#REF!</f>
        <v>#REF!</v>
      </c>
      <c r="E239" s="78">
        <v>150</v>
      </c>
      <c r="F239" s="75">
        <v>0</v>
      </c>
      <c r="G239" s="75">
        <v>0</v>
      </c>
    </row>
    <row r="240" spans="1:7" ht="12.75">
      <c r="A240" s="75">
        <v>919</v>
      </c>
      <c r="B240" s="76" t="s">
        <v>316</v>
      </c>
      <c r="C240" s="75">
        <v>971</v>
      </c>
      <c r="D240" s="77" t="e">
        <f>(C240+E240)*#REF!</f>
        <v>#REF!</v>
      </c>
      <c r="E240" s="78">
        <v>17</v>
      </c>
      <c r="F240" s="75">
        <v>0</v>
      </c>
      <c r="G240" s="75">
        <v>0</v>
      </c>
    </row>
    <row r="241" spans="1:7" ht="12.75">
      <c r="A241" s="75">
        <v>920</v>
      </c>
      <c r="B241" s="76" t="s">
        <v>317</v>
      </c>
      <c r="C241" s="75">
        <v>971</v>
      </c>
      <c r="D241" s="77" t="e">
        <f>(C241+E241)*#REF!</f>
        <v>#REF!</v>
      </c>
      <c r="E241" s="78">
        <v>150</v>
      </c>
      <c r="F241" s="75">
        <v>0</v>
      </c>
      <c r="G241" s="75">
        <v>0</v>
      </c>
    </row>
    <row r="242" spans="1:7" ht="12.75">
      <c r="A242" s="75">
        <v>921</v>
      </c>
      <c r="B242" s="76" t="s">
        <v>318</v>
      </c>
      <c r="C242" s="75">
        <v>971</v>
      </c>
      <c r="D242" s="77" t="e">
        <f>(C242+E242)*#REF!</f>
        <v>#REF!</v>
      </c>
      <c r="E242" s="78">
        <v>0</v>
      </c>
      <c r="F242" s="75">
        <v>0</v>
      </c>
      <c r="G242" s="75">
        <v>0</v>
      </c>
    </row>
    <row r="243" spans="1:7" ht="12.75">
      <c r="A243" s="75">
        <v>922</v>
      </c>
      <c r="B243" s="76" t="s">
        <v>319</v>
      </c>
      <c r="C243" s="75">
        <v>971</v>
      </c>
      <c r="D243" s="77" t="e">
        <f>(C243+E243)*#REF!</f>
        <v>#REF!</v>
      </c>
      <c r="E243" s="78">
        <v>0</v>
      </c>
      <c r="F243" s="75">
        <v>0</v>
      </c>
      <c r="G243" s="75">
        <v>0</v>
      </c>
    </row>
    <row r="244" spans="1:7" ht="12.75">
      <c r="A244" s="75">
        <v>923</v>
      </c>
      <c r="B244" s="76" t="s">
        <v>320</v>
      </c>
      <c r="C244" s="75">
        <v>971</v>
      </c>
      <c r="D244" s="77" t="e">
        <f>(C244+E244)*#REF!</f>
        <v>#REF!</v>
      </c>
      <c r="E244" s="78">
        <v>0</v>
      </c>
      <c r="F244" s="75">
        <v>0</v>
      </c>
      <c r="G244" s="75">
        <v>0</v>
      </c>
    </row>
    <row r="245" spans="1:7" ht="12.75">
      <c r="A245" s="75">
        <v>924</v>
      </c>
      <c r="B245" s="76" t="s">
        <v>321</v>
      </c>
      <c r="C245" s="75">
        <v>971</v>
      </c>
      <c r="D245" s="77" t="e">
        <f>(C245+E245)*#REF!</f>
        <v>#REF!</v>
      </c>
      <c r="E245" s="78">
        <v>150</v>
      </c>
      <c r="F245" s="75">
        <v>0</v>
      </c>
      <c r="G245" s="75">
        <v>0</v>
      </c>
    </row>
    <row r="246" spans="1:7" ht="12.75">
      <c r="A246" s="75">
        <v>925</v>
      </c>
      <c r="B246" s="76" t="s">
        <v>113</v>
      </c>
      <c r="C246" s="75">
        <v>971</v>
      </c>
      <c r="D246" s="77" t="e">
        <f>(C246+E246)*#REF!</f>
        <v>#REF!</v>
      </c>
      <c r="E246" s="78">
        <v>0</v>
      </c>
      <c r="F246" s="75">
        <v>0</v>
      </c>
      <c r="G246" s="75">
        <v>0</v>
      </c>
    </row>
    <row r="247" spans="1:7" ht="12.75">
      <c r="A247" s="75">
        <v>926</v>
      </c>
      <c r="B247" s="76" t="s">
        <v>235</v>
      </c>
      <c r="C247" s="75">
        <v>1500</v>
      </c>
      <c r="D247" s="77" t="e">
        <f>(C247+E247)*#REF!</f>
        <v>#REF!</v>
      </c>
      <c r="E247" s="78">
        <v>150</v>
      </c>
      <c r="F247" s="75">
        <v>0</v>
      </c>
      <c r="G247" s="75">
        <v>0</v>
      </c>
    </row>
    <row r="248" spans="1:7" ht="12.75">
      <c r="A248" s="75">
        <v>928</v>
      </c>
      <c r="B248" s="76" t="s">
        <v>206</v>
      </c>
      <c r="C248" s="75">
        <v>1500</v>
      </c>
      <c r="D248" s="77" t="e">
        <f>(C248+E248)*#REF!</f>
        <v>#REF!</v>
      </c>
      <c r="E248" s="78">
        <v>150</v>
      </c>
      <c r="F248" s="75">
        <v>0</v>
      </c>
      <c r="G248" s="75">
        <v>0</v>
      </c>
    </row>
    <row r="249" spans="1:7" ht="12.75">
      <c r="A249" s="75">
        <v>929</v>
      </c>
      <c r="B249" s="76" t="s">
        <v>322</v>
      </c>
      <c r="C249" s="75">
        <v>971</v>
      </c>
      <c r="D249" s="77" t="e">
        <f>(C249+E249)*#REF!</f>
        <v>#REF!</v>
      </c>
      <c r="E249" s="78">
        <v>150</v>
      </c>
      <c r="F249" s="75">
        <v>0</v>
      </c>
      <c r="G249" s="75">
        <v>0</v>
      </c>
    </row>
    <row r="250" spans="1:7" ht="12.75">
      <c r="A250" s="75">
        <v>930</v>
      </c>
      <c r="B250" s="76" t="s">
        <v>323</v>
      </c>
      <c r="C250" s="75">
        <v>1592</v>
      </c>
      <c r="D250" s="77" t="e">
        <f>(C250+E250)*#REF!</f>
        <v>#REF!</v>
      </c>
      <c r="E250" s="78">
        <v>0</v>
      </c>
      <c r="F250" s="75">
        <v>0</v>
      </c>
      <c r="G250" s="75">
        <v>0</v>
      </c>
    </row>
    <row r="251" spans="1:7" ht="12.75">
      <c r="A251" s="75">
        <v>931</v>
      </c>
      <c r="B251" s="76" t="s">
        <v>324</v>
      </c>
      <c r="C251" s="75">
        <v>971</v>
      </c>
      <c r="D251" s="77" t="e">
        <f>(C251+E251)*#REF!</f>
        <v>#REF!</v>
      </c>
      <c r="E251" s="78">
        <v>0</v>
      </c>
      <c r="F251" s="75">
        <v>0</v>
      </c>
      <c r="G251" s="75">
        <v>0</v>
      </c>
    </row>
    <row r="252" spans="1:7" ht="12.75">
      <c r="A252" s="75">
        <v>932</v>
      </c>
      <c r="B252" s="76" t="s">
        <v>325</v>
      </c>
      <c r="C252" s="75">
        <v>2220</v>
      </c>
      <c r="D252" s="77" t="e">
        <f>(C252+E252)*#REF!</f>
        <v>#REF!</v>
      </c>
      <c r="E252" s="78">
        <v>0</v>
      </c>
      <c r="F252" s="75">
        <v>0</v>
      </c>
      <c r="G252" s="75">
        <v>0</v>
      </c>
    </row>
    <row r="253" spans="1:7" ht="12.75">
      <c r="A253" s="86">
        <v>933</v>
      </c>
      <c r="B253" s="87" t="s">
        <v>326</v>
      </c>
      <c r="C253" s="86">
        <v>1580</v>
      </c>
      <c r="D253" s="77" t="e">
        <f>(C253+E253)*#REF!</f>
        <v>#REF!</v>
      </c>
      <c r="E253" s="88">
        <v>0</v>
      </c>
      <c r="F253" s="86">
        <v>0</v>
      </c>
      <c r="G253" s="86">
        <v>0</v>
      </c>
    </row>
    <row r="254" spans="1:7" ht="12.75">
      <c r="A254" s="75">
        <v>934</v>
      </c>
      <c r="B254" s="76" t="s">
        <v>327</v>
      </c>
      <c r="C254" s="75">
        <v>922</v>
      </c>
      <c r="D254" s="77" t="e">
        <f>(C254+E254)*#REF!</f>
        <v>#REF!</v>
      </c>
      <c r="E254" s="78">
        <v>0</v>
      </c>
      <c r="F254" s="75">
        <v>0</v>
      </c>
      <c r="G254" s="75">
        <v>0</v>
      </c>
    </row>
    <row r="255" spans="1:7" ht="12.75">
      <c r="A255" s="75">
        <v>935</v>
      </c>
      <c r="B255" s="76" t="s">
        <v>328</v>
      </c>
      <c r="C255" s="75">
        <v>971</v>
      </c>
      <c r="D255" s="77" t="e">
        <f>(C255+E255)*#REF!</f>
        <v>#REF!</v>
      </c>
      <c r="E255" s="78">
        <v>0</v>
      </c>
      <c r="F255" s="75">
        <v>0</v>
      </c>
      <c r="G255" s="75">
        <v>0</v>
      </c>
    </row>
    <row r="256" spans="1:7" ht="12.75">
      <c r="A256" s="75">
        <v>936</v>
      </c>
      <c r="B256" s="76" t="s">
        <v>329</v>
      </c>
      <c r="C256" s="75">
        <v>1250</v>
      </c>
      <c r="D256" s="77" t="e">
        <f>(C256+E256)*#REF!</f>
        <v>#REF!</v>
      </c>
      <c r="E256" s="78">
        <v>0</v>
      </c>
      <c r="F256" s="75">
        <v>0</v>
      </c>
      <c r="G256" s="75">
        <v>0</v>
      </c>
    </row>
    <row r="257" spans="1:7" ht="12.75">
      <c r="A257" s="83">
        <v>937</v>
      </c>
      <c r="B257" s="84" t="s">
        <v>330</v>
      </c>
      <c r="C257" s="83">
        <v>971</v>
      </c>
      <c r="D257" s="77" t="e">
        <f>(C257+E257)*#REF!</f>
        <v>#REF!</v>
      </c>
      <c r="E257" s="85">
        <v>0</v>
      </c>
      <c r="F257" s="83">
        <v>0</v>
      </c>
      <c r="G257" s="83">
        <v>0</v>
      </c>
    </row>
    <row r="258" spans="1:7" ht="12.75">
      <c r="A258" s="75">
        <v>940</v>
      </c>
      <c r="B258" s="76" t="s">
        <v>331</v>
      </c>
      <c r="C258" s="75">
        <v>1692</v>
      </c>
      <c r="D258" s="77" t="e">
        <f>(C258+E258)*#REF!</f>
        <v>#REF!</v>
      </c>
      <c r="E258" s="78">
        <v>0</v>
      </c>
      <c r="F258" s="75">
        <v>0</v>
      </c>
      <c r="G258" s="75">
        <v>0</v>
      </c>
    </row>
    <row r="259" spans="1:7" ht="12.75">
      <c r="A259" s="75">
        <v>941</v>
      </c>
      <c r="B259" s="76" t="s">
        <v>332</v>
      </c>
      <c r="C259" s="75">
        <v>1942</v>
      </c>
      <c r="D259" s="77" t="e">
        <f>(C259+E259)*#REF!</f>
        <v>#REF!</v>
      </c>
      <c r="E259" s="78">
        <v>0</v>
      </c>
      <c r="F259" s="75">
        <v>0</v>
      </c>
      <c r="G259" s="75">
        <v>0</v>
      </c>
    </row>
    <row r="260" spans="1:7" ht="12.75">
      <c r="A260" s="75">
        <v>942</v>
      </c>
      <c r="B260" s="76" t="s">
        <v>333</v>
      </c>
      <c r="C260" s="75">
        <v>1782</v>
      </c>
      <c r="D260" s="77" t="e">
        <f>(C260+E260)*#REF!</f>
        <v>#REF!</v>
      </c>
      <c r="E260" s="78">
        <v>0</v>
      </c>
      <c r="F260" s="75">
        <v>0</v>
      </c>
      <c r="G260" s="75">
        <v>0</v>
      </c>
    </row>
    <row r="261" spans="1:7" ht="12.75">
      <c r="A261" s="75">
        <v>943</v>
      </c>
      <c r="B261" s="76" t="s">
        <v>234</v>
      </c>
      <c r="C261" s="75">
        <v>1500</v>
      </c>
      <c r="D261" s="77" t="e">
        <f>(C261+E261)*#REF!</f>
        <v>#REF!</v>
      </c>
      <c r="E261" s="78">
        <v>150</v>
      </c>
      <c r="F261" s="75">
        <v>0</v>
      </c>
      <c r="G261" s="75">
        <v>0</v>
      </c>
    </row>
    <row r="262" spans="1:7" ht="12.75">
      <c r="A262" s="75">
        <v>944</v>
      </c>
      <c r="B262" s="76" t="s">
        <v>334</v>
      </c>
      <c r="C262" s="75">
        <v>1400</v>
      </c>
      <c r="D262" s="77" t="e">
        <f>(C262+E262)*#REF!</f>
        <v>#REF!</v>
      </c>
      <c r="E262" s="78">
        <v>0</v>
      </c>
      <c r="F262" s="75">
        <v>0</v>
      </c>
      <c r="G262" s="75">
        <v>0</v>
      </c>
    </row>
    <row r="263" spans="1:7" ht="12.75">
      <c r="A263" s="75">
        <v>945</v>
      </c>
      <c r="B263" s="76" t="s">
        <v>335</v>
      </c>
      <c r="C263" s="75">
        <v>1782</v>
      </c>
      <c r="D263" s="77" t="e">
        <f>(C263+E263)*#REF!</f>
        <v>#REF!</v>
      </c>
      <c r="E263" s="78">
        <v>0</v>
      </c>
      <c r="F263" s="75">
        <v>0</v>
      </c>
      <c r="G263" s="75">
        <v>669</v>
      </c>
    </row>
    <row r="264" spans="1:7" ht="12.75">
      <c r="A264" s="75">
        <v>946</v>
      </c>
      <c r="B264" s="76" t="s">
        <v>269</v>
      </c>
      <c r="C264" s="75">
        <v>971</v>
      </c>
      <c r="D264" s="77" t="e">
        <f>(C264+E264)*#REF!</f>
        <v>#REF!</v>
      </c>
      <c r="E264" s="78">
        <v>0</v>
      </c>
      <c r="F264" s="75">
        <v>0</v>
      </c>
      <c r="G264" s="75">
        <v>620</v>
      </c>
    </row>
    <row r="265" spans="1:7" ht="12.75">
      <c r="A265" s="75">
        <v>947</v>
      </c>
      <c r="B265" s="76" t="s">
        <v>336</v>
      </c>
      <c r="C265" s="75">
        <v>971</v>
      </c>
      <c r="D265" s="77" t="e">
        <f>(C265+E265)*#REF!</f>
        <v>#REF!</v>
      </c>
      <c r="E265" s="78">
        <v>0</v>
      </c>
      <c r="F265" s="75">
        <v>0</v>
      </c>
      <c r="G265" s="75">
        <v>155</v>
      </c>
    </row>
    <row r="266" spans="1:7" ht="12.75">
      <c r="A266" s="75">
        <v>951</v>
      </c>
      <c r="B266" s="76" t="s">
        <v>221</v>
      </c>
      <c r="C266" s="75">
        <v>1500</v>
      </c>
      <c r="D266" s="77" t="e">
        <f>(C266+E266)*#REF!</f>
        <v>#REF!</v>
      </c>
      <c r="E266" s="78">
        <v>150</v>
      </c>
      <c r="F266" s="75">
        <v>0</v>
      </c>
      <c r="G266" s="75">
        <v>0</v>
      </c>
    </row>
    <row r="267" spans="1:7" ht="12.75">
      <c r="A267" s="75">
        <v>952</v>
      </c>
      <c r="B267" s="76" t="s">
        <v>337</v>
      </c>
      <c r="C267" s="75">
        <v>971</v>
      </c>
      <c r="D267" s="77" t="e">
        <f>(C267+E267)*#REF!</f>
        <v>#REF!</v>
      </c>
      <c r="E267" s="78">
        <v>0</v>
      </c>
      <c r="F267" s="75">
        <v>0</v>
      </c>
      <c r="G267" s="75">
        <v>155</v>
      </c>
    </row>
    <row r="268" spans="1:7" ht="12.75">
      <c r="A268" s="75">
        <v>953</v>
      </c>
      <c r="B268" s="76" t="s">
        <v>338</v>
      </c>
      <c r="C268" s="75">
        <v>971</v>
      </c>
      <c r="D268" s="77" t="e">
        <f>(C268+E268)*#REF!</f>
        <v>#REF!</v>
      </c>
      <c r="E268" s="78">
        <v>0</v>
      </c>
      <c r="F268" s="75">
        <v>0</v>
      </c>
      <c r="G268" s="75">
        <v>155</v>
      </c>
    </row>
    <row r="269" spans="1:7" ht="12.75">
      <c r="A269" s="75">
        <v>954</v>
      </c>
      <c r="B269" s="76" t="s">
        <v>339</v>
      </c>
      <c r="C269" s="75">
        <v>1600</v>
      </c>
      <c r="D269" s="77" t="e">
        <f>(C269+E269)*#REF!</f>
        <v>#REF!</v>
      </c>
      <c r="E269" s="78">
        <v>0</v>
      </c>
      <c r="F269" s="75">
        <v>0</v>
      </c>
      <c r="G269" s="75">
        <v>657</v>
      </c>
    </row>
    <row r="270" spans="1:7" ht="12.75">
      <c r="A270" s="75">
        <v>955</v>
      </c>
      <c r="B270" s="76" t="s">
        <v>255</v>
      </c>
      <c r="C270" s="75">
        <v>971</v>
      </c>
      <c r="D270" s="77" t="e">
        <f>(C270+E270)*#REF!</f>
        <v>#REF!</v>
      </c>
      <c r="E270" s="78">
        <v>0</v>
      </c>
      <c r="F270" s="75">
        <v>0</v>
      </c>
      <c r="G270" s="75">
        <v>0</v>
      </c>
    </row>
    <row r="271" spans="1:7" ht="12.75">
      <c r="A271" s="75">
        <v>956</v>
      </c>
      <c r="B271" s="76" t="s">
        <v>340</v>
      </c>
      <c r="C271" s="75">
        <v>1692</v>
      </c>
      <c r="D271" s="77" t="e">
        <f>(C271+E271)*#REF!</f>
        <v>#REF!</v>
      </c>
      <c r="E271" s="78">
        <v>0</v>
      </c>
      <c r="F271" s="75">
        <v>0</v>
      </c>
      <c r="G271" s="75">
        <v>663</v>
      </c>
    </row>
    <row r="272" spans="1:7" ht="12.75">
      <c r="A272" s="75">
        <v>957</v>
      </c>
      <c r="B272" s="76" t="s">
        <v>341</v>
      </c>
      <c r="C272" s="75">
        <v>1700</v>
      </c>
      <c r="D272" s="77" t="e">
        <f>(C272+E272)*#REF!</f>
        <v>#REF!</v>
      </c>
      <c r="E272" s="78">
        <v>0</v>
      </c>
      <c r="F272" s="75">
        <v>0</v>
      </c>
      <c r="G272" s="75">
        <v>0</v>
      </c>
    </row>
    <row r="273" spans="1:7" ht="12.75">
      <c r="A273" s="75">
        <v>958</v>
      </c>
      <c r="B273" s="76" t="s">
        <v>342</v>
      </c>
      <c r="C273" s="75">
        <v>2913</v>
      </c>
      <c r="D273" s="77" t="e">
        <f>(C273+E273)*#REF!</f>
        <v>#REF!</v>
      </c>
      <c r="E273" s="78">
        <v>0</v>
      </c>
      <c r="F273" s="75">
        <v>0</v>
      </c>
      <c r="G273" s="75">
        <v>0</v>
      </c>
    </row>
    <row r="274" spans="1:7" ht="12.75">
      <c r="A274" s="75">
        <v>959</v>
      </c>
      <c r="B274" s="76" t="s">
        <v>343</v>
      </c>
      <c r="C274" s="75">
        <v>2220</v>
      </c>
      <c r="D274" s="77" t="e">
        <f>(C274+E274)*#REF!</f>
        <v>#REF!</v>
      </c>
      <c r="E274" s="78">
        <v>0</v>
      </c>
      <c r="F274" s="75">
        <v>0</v>
      </c>
      <c r="G274" s="75">
        <v>0</v>
      </c>
    </row>
    <row r="275" spans="1:7" ht="12.75">
      <c r="A275" s="75">
        <v>960</v>
      </c>
      <c r="B275" s="76" t="s">
        <v>344</v>
      </c>
      <c r="C275" s="75">
        <v>1750</v>
      </c>
      <c r="D275" s="77" t="e">
        <f>(C275+E275)*#REF!</f>
        <v>#REF!</v>
      </c>
      <c r="E275" s="78">
        <v>0</v>
      </c>
      <c r="F275" s="75">
        <v>0</v>
      </c>
      <c r="G275" s="75">
        <v>0</v>
      </c>
    </row>
    <row r="276" spans="1:7" ht="12.75">
      <c r="A276" s="75">
        <v>961</v>
      </c>
      <c r="B276" s="76" t="s">
        <v>345</v>
      </c>
      <c r="C276" s="75">
        <v>1580</v>
      </c>
      <c r="D276" s="77" t="e">
        <f>(C276+E276)*#REF!</f>
        <v>#REF!</v>
      </c>
      <c r="E276" s="78">
        <v>0</v>
      </c>
      <c r="F276" s="75">
        <v>0</v>
      </c>
      <c r="G276" s="75">
        <v>0</v>
      </c>
    </row>
    <row r="277" spans="1:7" ht="12.75">
      <c r="A277" s="75">
        <v>962</v>
      </c>
      <c r="B277" s="76" t="s">
        <v>346</v>
      </c>
      <c r="C277" s="75">
        <v>1580</v>
      </c>
      <c r="D277" s="77" t="e">
        <f>(C277+E277)*#REF!</f>
        <v>#REF!</v>
      </c>
      <c r="E277" s="78">
        <v>0</v>
      </c>
      <c r="F277" s="75">
        <v>0</v>
      </c>
      <c r="G277" s="75">
        <v>0</v>
      </c>
    </row>
    <row r="278" spans="1:7" ht="12.75">
      <c r="A278" s="75">
        <v>963</v>
      </c>
      <c r="B278" s="76" t="s">
        <v>347</v>
      </c>
      <c r="C278" s="75">
        <v>951</v>
      </c>
      <c r="D278" s="77" t="e">
        <f>(C278+E278)*#REF!</f>
        <v>#REF!</v>
      </c>
      <c r="E278" s="78">
        <v>0</v>
      </c>
      <c r="F278" s="75">
        <v>0</v>
      </c>
      <c r="G278" s="75">
        <v>0</v>
      </c>
    </row>
    <row r="279" spans="1:7" ht="12.75">
      <c r="A279" s="75">
        <v>965</v>
      </c>
      <c r="B279" s="76" t="s">
        <v>348</v>
      </c>
      <c r="C279" s="75">
        <v>2913</v>
      </c>
      <c r="D279" s="77" t="e">
        <f>(C279+E279)*#REF!</f>
        <v>#REF!</v>
      </c>
      <c r="E279" s="78">
        <v>0</v>
      </c>
      <c r="F279" s="75">
        <v>0</v>
      </c>
      <c r="G279" s="75">
        <v>0</v>
      </c>
    </row>
    <row r="280" spans="1:7" ht="12.75">
      <c r="A280" s="75">
        <v>966</v>
      </c>
      <c r="B280" s="76" t="s">
        <v>349</v>
      </c>
      <c r="C280" s="75">
        <v>1850</v>
      </c>
      <c r="D280" s="77" t="e">
        <f>(C280+E280)*#REF!</f>
        <v>#REF!</v>
      </c>
      <c r="E280" s="78">
        <v>0</v>
      </c>
      <c r="F280" s="75">
        <v>0</v>
      </c>
      <c r="G280" s="75">
        <v>0</v>
      </c>
    </row>
    <row r="281" spans="1:7" ht="12.75">
      <c r="A281" s="75">
        <v>967</v>
      </c>
      <c r="B281" s="76" t="s">
        <v>350</v>
      </c>
      <c r="C281" s="75">
        <v>1564</v>
      </c>
      <c r="D281" s="77" t="e">
        <f>(C281+E281)*#REF!</f>
        <v>#REF!</v>
      </c>
      <c r="E281" s="78">
        <v>0</v>
      </c>
      <c r="F281" s="75">
        <v>0</v>
      </c>
      <c r="G281" s="75">
        <v>0</v>
      </c>
    </row>
    <row r="282" spans="1:7" ht="12.75">
      <c r="A282" s="75">
        <v>968</v>
      </c>
      <c r="B282" s="76" t="s">
        <v>296</v>
      </c>
      <c r="C282" s="75">
        <v>1500</v>
      </c>
      <c r="D282" s="77" t="e">
        <f>(C282+E282)*#REF!</f>
        <v>#REF!</v>
      </c>
      <c r="E282" s="78">
        <v>0</v>
      </c>
      <c r="F282" s="75">
        <v>0</v>
      </c>
      <c r="G282" s="75">
        <v>0</v>
      </c>
    </row>
    <row r="283" spans="1:7" ht="12.75">
      <c r="A283" s="75">
        <v>969</v>
      </c>
      <c r="B283" s="76" t="s">
        <v>351</v>
      </c>
      <c r="C283" s="75">
        <v>971</v>
      </c>
      <c r="D283" s="77" t="e">
        <f>(C283+E283)*#REF!</f>
        <v>#REF!</v>
      </c>
      <c r="E283" s="78">
        <v>150</v>
      </c>
      <c r="F283" s="75">
        <v>0</v>
      </c>
      <c r="G283" s="75">
        <v>0</v>
      </c>
    </row>
    <row r="284" spans="1:7" ht="12.75">
      <c r="A284" s="75">
        <v>970</v>
      </c>
      <c r="B284" s="76" t="s">
        <v>352</v>
      </c>
      <c r="C284" s="75">
        <v>1480</v>
      </c>
      <c r="D284" s="77" t="e">
        <f>(C284+E284)*#REF!</f>
        <v>#REF!</v>
      </c>
      <c r="E284" s="78">
        <v>0</v>
      </c>
      <c r="F284" s="75">
        <v>0</v>
      </c>
      <c r="G284" s="75">
        <v>0</v>
      </c>
    </row>
    <row r="285" spans="1:7" ht="12.75">
      <c r="A285" s="75">
        <v>971</v>
      </c>
      <c r="B285" s="76" t="s">
        <v>353</v>
      </c>
      <c r="C285" s="75">
        <v>1400</v>
      </c>
      <c r="D285" s="77" t="e">
        <f>(C285+E285)*#REF!</f>
        <v>#REF!</v>
      </c>
      <c r="E285" s="78">
        <v>150</v>
      </c>
      <c r="F285" s="75">
        <v>0</v>
      </c>
      <c r="G285" s="75">
        <v>0</v>
      </c>
    </row>
    <row r="286" spans="1:7" ht="12.75">
      <c r="A286" s="75">
        <v>972</v>
      </c>
      <c r="B286" s="76" t="s">
        <v>354</v>
      </c>
      <c r="C286" s="75">
        <v>1692</v>
      </c>
      <c r="D286" s="77" t="e">
        <f>(C286+E286)*#REF!</f>
        <v>#REF!</v>
      </c>
      <c r="E286" s="78">
        <v>17</v>
      </c>
      <c r="F286" s="75">
        <v>0</v>
      </c>
      <c r="G286" s="75">
        <v>0</v>
      </c>
    </row>
    <row r="287" spans="1:7" ht="12.75">
      <c r="A287" s="75">
        <v>973</v>
      </c>
      <c r="B287" s="76" t="s">
        <v>355</v>
      </c>
      <c r="C287" s="75">
        <v>1592</v>
      </c>
      <c r="D287" s="77" t="e">
        <f>(C287+E287)*#REF!</f>
        <v>#REF!</v>
      </c>
      <c r="E287" s="78">
        <v>17</v>
      </c>
      <c r="F287" s="75">
        <v>0</v>
      </c>
      <c r="G287" s="75">
        <v>0</v>
      </c>
    </row>
    <row r="288" spans="1:7" ht="12.75">
      <c r="A288" s="75">
        <v>974</v>
      </c>
      <c r="B288" s="76" t="s">
        <v>356</v>
      </c>
      <c r="C288" s="75">
        <v>1500</v>
      </c>
      <c r="D288" s="77" t="e">
        <f>(C288+E288)*#REF!</f>
        <v>#REF!</v>
      </c>
      <c r="E288" s="78">
        <v>150</v>
      </c>
      <c r="F288" s="75">
        <v>0</v>
      </c>
      <c r="G288" s="75">
        <v>0</v>
      </c>
    </row>
    <row r="289" spans="1:7" ht="12.75">
      <c r="A289" s="75">
        <v>975</v>
      </c>
      <c r="B289" s="76" t="s">
        <v>357</v>
      </c>
      <c r="C289" s="75">
        <v>971</v>
      </c>
      <c r="D289" s="77" t="e">
        <f>(C289+E289)*#REF!</f>
        <v>#REF!</v>
      </c>
      <c r="E289" s="78">
        <v>0</v>
      </c>
      <c r="F289" s="75">
        <v>0</v>
      </c>
      <c r="G289" s="75">
        <v>0</v>
      </c>
    </row>
    <row r="290" spans="1:7" ht="12.75">
      <c r="A290" s="75">
        <v>976</v>
      </c>
      <c r="B290" s="76" t="s">
        <v>358</v>
      </c>
      <c r="C290" s="75">
        <v>971</v>
      </c>
      <c r="D290" s="77" t="e">
        <f>(C290+E290)*#REF!</f>
        <v>#REF!</v>
      </c>
      <c r="E290" s="78">
        <v>0</v>
      </c>
      <c r="F290" s="75">
        <v>0</v>
      </c>
      <c r="G290" s="75">
        <v>0</v>
      </c>
    </row>
    <row r="291" spans="1:7" ht="12.75">
      <c r="A291" s="75">
        <v>977</v>
      </c>
      <c r="B291" s="76" t="s">
        <v>359</v>
      </c>
      <c r="C291" s="75">
        <v>971</v>
      </c>
      <c r="D291" s="77" t="e">
        <f>(C291+E291)*#REF!</f>
        <v>#REF!</v>
      </c>
      <c r="E291" s="78">
        <v>0</v>
      </c>
      <c r="F291" s="75">
        <v>0</v>
      </c>
      <c r="G291" s="75">
        <v>0</v>
      </c>
    </row>
    <row r="292" spans="1:7" ht="12.75">
      <c r="A292" s="75">
        <v>978</v>
      </c>
      <c r="B292" s="76" t="s">
        <v>360</v>
      </c>
      <c r="C292" s="75">
        <v>1840</v>
      </c>
      <c r="D292" s="77" t="e">
        <f>(C292+E292)*#REF!</f>
        <v>#REF!</v>
      </c>
      <c r="E292" s="78">
        <v>0</v>
      </c>
      <c r="F292" s="75">
        <v>0</v>
      </c>
      <c r="G292" s="75">
        <v>0</v>
      </c>
    </row>
    <row r="293" spans="1:7" ht="12.75">
      <c r="A293" s="75">
        <v>979</v>
      </c>
      <c r="B293" s="76" t="s">
        <v>361</v>
      </c>
      <c r="C293" s="75">
        <v>1740</v>
      </c>
      <c r="D293" s="77" t="e">
        <f>(C293+E293)*#REF!</f>
        <v>#REF!</v>
      </c>
      <c r="E293" s="78">
        <v>0</v>
      </c>
      <c r="F293" s="75">
        <v>0</v>
      </c>
      <c r="G293" s="75">
        <v>0</v>
      </c>
    </row>
    <row r="294" spans="1:7" ht="12.75">
      <c r="A294" s="75">
        <v>980</v>
      </c>
      <c r="B294" s="76" t="s">
        <v>362</v>
      </c>
      <c r="C294" s="75">
        <v>574</v>
      </c>
      <c r="D294" s="77" t="e">
        <f>(C294+E294)*#REF!</f>
        <v>#REF!</v>
      </c>
      <c r="E294" s="78">
        <v>0</v>
      </c>
      <c r="F294" s="75">
        <v>0</v>
      </c>
      <c r="G294" s="75">
        <v>0</v>
      </c>
    </row>
    <row r="295" spans="1:7" ht="12.75">
      <c r="A295" s="75">
        <v>981</v>
      </c>
      <c r="B295" s="76" t="s">
        <v>363</v>
      </c>
      <c r="C295" s="75">
        <v>1782</v>
      </c>
      <c r="D295" s="77" t="e">
        <f>(C295+E295)*#REF!</f>
        <v>#REF!</v>
      </c>
      <c r="E295" s="78">
        <v>0</v>
      </c>
      <c r="F295" s="75">
        <v>0</v>
      </c>
      <c r="G295" s="75">
        <v>0</v>
      </c>
    </row>
    <row r="296" spans="1:7" ht="12.75">
      <c r="A296" s="75">
        <v>982</v>
      </c>
      <c r="B296" s="76" t="s">
        <v>364</v>
      </c>
      <c r="C296" s="75">
        <v>1740</v>
      </c>
      <c r="D296" s="77" t="e">
        <f>(C296+E296)*#REF!</f>
        <v>#REF!</v>
      </c>
      <c r="E296" s="78">
        <v>0</v>
      </c>
      <c r="F296" s="75">
        <v>0</v>
      </c>
      <c r="G296" s="75">
        <v>0</v>
      </c>
    </row>
    <row r="297" spans="1:7" ht="12.75">
      <c r="A297" s="75">
        <v>983</v>
      </c>
      <c r="B297" s="76" t="s">
        <v>365</v>
      </c>
      <c r="C297" s="75">
        <v>1170</v>
      </c>
      <c r="D297" s="77" t="e">
        <f>(C297+E297)*#REF!</f>
        <v>#REF!</v>
      </c>
      <c r="E297" s="78">
        <v>0</v>
      </c>
      <c r="F297" s="75">
        <v>0</v>
      </c>
      <c r="G297" s="75">
        <v>0</v>
      </c>
    </row>
    <row r="298" spans="1:7" ht="12.75">
      <c r="A298" s="75">
        <v>984</v>
      </c>
      <c r="B298" s="76" t="s">
        <v>366</v>
      </c>
      <c r="C298" s="75">
        <v>690</v>
      </c>
      <c r="D298" s="77" t="e">
        <f>(C298+E298)*#REF!</f>
        <v>#REF!</v>
      </c>
      <c r="E298" s="78">
        <v>0</v>
      </c>
      <c r="F298" s="75">
        <v>0</v>
      </c>
      <c r="G298" s="75">
        <v>0</v>
      </c>
    </row>
    <row r="299" spans="1:7" ht="12.75">
      <c r="A299" s="75">
        <v>985</v>
      </c>
      <c r="B299" s="76" t="s">
        <v>367</v>
      </c>
      <c r="C299" s="75">
        <v>2913</v>
      </c>
      <c r="D299" s="77" t="e">
        <f>(C299+E299)*#REF!</f>
        <v>#REF!</v>
      </c>
      <c r="E299" s="78">
        <v>0</v>
      </c>
      <c r="F299" s="75">
        <v>0</v>
      </c>
      <c r="G299" s="75">
        <v>0</v>
      </c>
    </row>
    <row r="300" spans="1:7" ht="12.75">
      <c r="A300" s="75">
        <v>986</v>
      </c>
      <c r="B300" s="76" t="s">
        <v>368</v>
      </c>
      <c r="C300" s="75">
        <v>644</v>
      </c>
      <c r="D300" s="77" t="e">
        <f>(C300+E300)*#REF!</f>
        <v>#REF!</v>
      </c>
      <c r="E300" s="78">
        <v>0</v>
      </c>
      <c r="F300" s="75">
        <v>0</v>
      </c>
      <c r="G300" s="75">
        <v>0</v>
      </c>
    </row>
    <row r="301" spans="1:7" ht="12.75">
      <c r="A301" s="75">
        <v>987</v>
      </c>
      <c r="B301" s="76" t="s">
        <v>210</v>
      </c>
      <c r="C301" s="75">
        <v>1170</v>
      </c>
      <c r="D301" s="77" t="e">
        <f>(C301+E301)*#REF!</f>
        <v>#REF!</v>
      </c>
      <c r="E301" s="78">
        <v>0</v>
      </c>
      <c r="F301" s="75">
        <v>0</v>
      </c>
      <c r="G301" s="75">
        <v>0</v>
      </c>
    </row>
    <row r="302" spans="1:7" ht="12.75">
      <c r="A302" s="75">
        <v>988</v>
      </c>
      <c r="B302" s="76" t="s">
        <v>369</v>
      </c>
      <c r="C302" s="75">
        <v>2600</v>
      </c>
      <c r="D302" s="77" t="e">
        <f>(C302+E302)*#REF!</f>
        <v>#REF!</v>
      </c>
      <c r="E302" s="78">
        <v>0</v>
      </c>
      <c r="F302" s="75">
        <v>0</v>
      </c>
      <c r="G302" s="75">
        <v>0</v>
      </c>
    </row>
    <row r="303" spans="1:7" ht="12.75">
      <c r="A303" s="75">
        <v>989</v>
      </c>
      <c r="B303" s="76" t="s">
        <v>370</v>
      </c>
      <c r="C303" s="75">
        <v>2840</v>
      </c>
      <c r="D303" s="77" t="e">
        <f>(C303+E303)*#REF!</f>
        <v>#REF!</v>
      </c>
      <c r="E303" s="78">
        <v>0</v>
      </c>
      <c r="F303" s="75">
        <v>0</v>
      </c>
      <c r="G303" s="75">
        <v>0</v>
      </c>
    </row>
    <row r="304" spans="1:7" ht="12.75">
      <c r="A304" s="75">
        <v>990</v>
      </c>
      <c r="B304" s="76" t="s">
        <v>371</v>
      </c>
      <c r="C304" s="75">
        <v>2100</v>
      </c>
      <c r="D304" s="77" t="e">
        <f>(C304+E304)*#REF!</f>
        <v>#REF!</v>
      </c>
      <c r="E304" s="78">
        <v>0</v>
      </c>
      <c r="F304" s="75">
        <v>0</v>
      </c>
      <c r="G304" s="75">
        <v>0</v>
      </c>
    </row>
    <row r="305" spans="1:7" ht="12.75">
      <c r="A305" s="75">
        <v>991</v>
      </c>
      <c r="B305" s="76" t="s">
        <v>372</v>
      </c>
      <c r="C305" s="75">
        <v>1850</v>
      </c>
      <c r="D305" s="77" t="e">
        <f>(C305+E305)*#REF!</f>
        <v>#REF!</v>
      </c>
      <c r="E305" s="78">
        <v>0</v>
      </c>
      <c r="F305" s="75">
        <v>0</v>
      </c>
      <c r="G305" s="75">
        <v>0</v>
      </c>
    </row>
    <row r="306" spans="1:7" ht="12.75">
      <c r="A306" s="75">
        <v>992</v>
      </c>
      <c r="B306" s="76" t="s">
        <v>373</v>
      </c>
      <c r="C306" s="75">
        <v>2840</v>
      </c>
      <c r="D306" s="77" t="e">
        <f>(C306+E306)*#REF!</f>
        <v>#REF!</v>
      </c>
      <c r="E306" s="78">
        <v>0</v>
      </c>
      <c r="F306" s="75">
        <v>0</v>
      </c>
      <c r="G306" s="75">
        <v>0</v>
      </c>
    </row>
    <row r="307" spans="1:7" ht="12.75">
      <c r="A307" s="75">
        <v>993</v>
      </c>
      <c r="B307" s="76" t="s">
        <v>374</v>
      </c>
      <c r="C307" s="75">
        <v>2913</v>
      </c>
      <c r="D307" s="77" t="e">
        <f>(C307+E307)*#REF!</f>
        <v>#REF!</v>
      </c>
      <c r="E307" s="78">
        <v>0</v>
      </c>
      <c r="F307" s="75">
        <v>0</v>
      </c>
      <c r="G307" s="75">
        <v>0</v>
      </c>
    </row>
    <row r="308" spans="1:7" ht="12.75">
      <c r="A308" s="75">
        <v>994</v>
      </c>
      <c r="B308" s="76" t="s">
        <v>375</v>
      </c>
      <c r="C308" s="75">
        <v>1580</v>
      </c>
      <c r="D308" s="77" t="e">
        <f>(C308+E308)*#REF!</f>
        <v>#REF!</v>
      </c>
      <c r="E308" s="78">
        <v>0</v>
      </c>
      <c r="F308" s="75">
        <v>0</v>
      </c>
      <c r="G308" s="75">
        <v>0</v>
      </c>
    </row>
    <row r="309" spans="1:7" ht="12.75">
      <c r="A309" s="75">
        <v>995</v>
      </c>
      <c r="B309" s="76" t="s">
        <v>376</v>
      </c>
      <c r="C309" s="75">
        <v>1564</v>
      </c>
      <c r="D309" s="77" t="e">
        <f>(C309+E309)*#REF!</f>
        <v>#REF!</v>
      </c>
      <c r="E309" s="78">
        <v>0</v>
      </c>
      <c r="F309" s="75">
        <v>0</v>
      </c>
      <c r="G309" s="75">
        <v>0</v>
      </c>
    </row>
    <row r="310" spans="1:7" ht="12.75">
      <c r="A310" s="75">
        <v>996</v>
      </c>
      <c r="B310" s="76" t="s">
        <v>113</v>
      </c>
      <c r="C310" s="75">
        <v>1480</v>
      </c>
      <c r="D310" s="77" t="e">
        <f>(C310+E310)*#REF!</f>
        <v>#REF!</v>
      </c>
      <c r="E310" s="78">
        <v>0</v>
      </c>
      <c r="F310" s="75">
        <v>0</v>
      </c>
      <c r="G310" s="75">
        <v>0</v>
      </c>
    </row>
    <row r="311" spans="1:7" ht="12.75">
      <c r="A311" s="75">
        <v>997</v>
      </c>
      <c r="B311" s="76" t="s">
        <v>377</v>
      </c>
      <c r="C311" s="75">
        <v>1564</v>
      </c>
      <c r="D311" s="77" t="e">
        <f>(C311+E311)*#REF!</f>
        <v>#REF!</v>
      </c>
      <c r="E311" s="78">
        <v>0</v>
      </c>
      <c r="F311" s="75">
        <v>0</v>
      </c>
      <c r="G311" s="75">
        <v>0</v>
      </c>
    </row>
    <row r="312" spans="1:7" ht="12.75">
      <c r="A312" s="75">
        <v>998</v>
      </c>
      <c r="B312" s="76" t="s">
        <v>378</v>
      </c>
      <c r="C312" s="75">
        <v>2220</v>
      </c>
      <c r="D312" s="77" t="e">
        <f>(C312+E312)*#REF!</f>
        <v>#REF!</v>
      </c>
      <c r="E312" s="78">
        <v>0</v>
      </c>
      <c r="F312" s="75">
        <v>0</v>
      </c>
      <c r="G312" s="75">
        <v>0</v>
      </c>
    </row>
    <row r="313" spans="1:7" ht="12.75">
      <c r="A313" s="75">
        <v>999</v>
      </c>
      <c r="B313" s="76" t="s">
        <v>379</v>
      </c>
      <c r="C313" s="75">
        <v>3146</v>
      </c>
      <c r="D313" s="77" t="e">
        <f>(C313+E313)*#REF!</f>
        <v>#REF!</v>
      </c>
      <c r="E313" s="78">
        <v>0</v>
      </c>
      <c r="F313" s="75">
        <v>0</v>
      </c>
      <c r="G313" s="75">
        <v>0</v>
      </c>
    </row>
    <row r="314" spans="1:7" ht="13.5" thickBot="1">
      <c r="A314" s="75">
        <v>666</v>
      </c>
      <c r="B314" s="76" t="s">
        <v>380</v>
      </c>
      <c r="C314" s="75" t="s">
        <v>381</v>
      </c>
      <c r="D314" s="77" t="s">
        <v>74</v>
      </c>
      <c r="E314" s="89">
        <v>0</v>
      </c>
      <c r="F314" s="90">
        <v>0</v>
      </c>
      <c r="G314" s="90">
        <v>0</v>
      </c>
    </row>
  </sheetData>
  <hyperlinks>
    <hyperlink ref="B1" location="'recibo de sueldo'!A1" display="Volver al simulador"/>
  </hyperlink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AGMER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Hugo Hutt</dc:creator>
  <cp:keywords/>
  <dc:description/>
  <cp:lastModifiedBy>victor</cp:lastModifiedBy>
  <cp:lastPrinted>2006-02-19T15:20:42Z</cp:lastPrinted>
  <dcterms:created xsi:type="dcterms:W3CDTF">2005-08-01T16:16:18Z</dcterms:created>
  <dcterms:modified xsi:type="dcterms:W3CDTF">2007-08-25T04:53:21Z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